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Richard\Google Drive\OUP equity handbook\Draft Chapters and Exercises\Handbook latest draft manuscript\Latest Exercises\"/>
    </mc:Choice>
  </mc:AlternateContent>
  <xr:revisionPtr revIDLastSave="0" documentId="13_ncr:1_{744547C2-C9DC-4BA2-8BE2-5392B10BA7C5}" xr6:coauthVersionLast="41" xr6:coauthVersionMax="43" xr10:uidLastSave="{00000000-0000-0000-0000-000000000000}"/>
  <bookViews>
    <workbookView xWindow="-93" yWindow="-93" windowWidth="15546" windowHeight="9186" xr2:uid="{00000000-000D-0000-FFFF-FFFF00000000}"/>
  </bookViews>
  <sheets>
    <sheet name="Title Sheet" sheetId="8" r:id="rId1"/>
    <sheet name="Inputs 1" sheetId="12" r:id="rId2"/>
    <sheet name="Inputs 2" sheetId="22" r:id="rId3"/>
    <sheet name="Quit Calcs" sheetId="26" r:id="rId4"/>
    <sheet name="Costs and Effects" sheetId="15" r:id="rId5"/>
    <sheet name="CEA" sheetId="14" r:id="rId6"/>
    <sheet name="Dist Tab" sheetId="23" r:id="rId7"/>
    <sheet name="Dist Fig" sheetId="25" r:id="rId8"/>
  </sheets>
  <definedNames>
    <definedName name="atkinson_e">#REF!</definedName>
    <definedName name="h_c">#REF!</definedName>
    <definedName name="h_n">#REF!</definedName>
    <definedName name="h_ses2">#REF!</definedName>
    <definedName name="h_ses3">#REF!</definedName>
    <definedName name="h_ses4">#REF!</definedName>
    <definedName name="h_ses5">#REF!</definedName>
    <definedName name="kolm_a">#REF!</definedName>
    <definedName name="mpr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26" l="1"/>
  <c r="B35" i="26" l="1"/>
  <c r="B42" i="26"/>
  <c r="B37" i="26"/>
  <c r="B44" i="26"/>
  <c r="B25" i="26"/>
  <c r="B41" i="26"/>
  <c r="C21" i="26"/>
  <c r="B39" i="26"/>
  <c r="C43" i="26"/>
  <c r="C26" i="26"/>
  <c r="C23" i="26"/>
  <c r="B38" i="26"/>
  <c r="B31" i="26"/>
  <c r="B26" i="26" l="1"/>
  <c r="B40" i="26"/>
  <c r="J12" i="23"/>
  <c r="C27" i="26"/>
  <c r="B27" i="26"/>
  <c r="B20" i="26"/>
  <c r="C38" i="26"/>
  <c r="B23" i="26"/>
  <c r="J8" i="23"/>
  <c r="B43" i="26"/>
  <c r="C28" i="26"/>
  <c r="B29" i="26"/>
  <c r="C36" i="26"/>
  <c r="D28" i="26"/>
  <c r="B22" i="26"/>
  <c r="C44" i="26"/>
  <c r="J7" i="23"/>
  <c r="J11" i="23"/>
  <c r="J5" i="23"/>
  <c r="B25" i="23" s="1"/>
  <c r="J9" i="23"/>
  <c r="J13" i="23"/>
  <c r="C39" i="26"/>
  <c r="B24" i="26"/>
  <c r="J6" i="23"/>
  <c r="J10" i="23"/>
  <c r="J14" i="23"/>
  <c r="B28" i="26"/>
  <c r="D36" i="26"/>
  <c r="B21" i="26"/>
  <c r="B36" i="26"/>
  <c r="C41" i="26"/>
  <c r="C37" i="26"/>
  <c r="C22" i="26"/>
  <c r="D23" i="26"/>
  <c r="D38" i="26"/>
  <c r="D43" i="26"/>
  <c r="C42" i="26"/>
  <c r="C40" i="26"/>
  <c r="C25" i="26"/>
  <c r="C35" i="26"/>
  <c r="C20" i="26"/>
  <c r="C6" i="15"/>
  <c r="C7" i="15"/>
  <c r="C8" i="15"/>
  <c r="C9" i="15"/>
  <c r="C10" i="15"/>
  <c r="C11" i="15"/>
  <c r="C12" i="15"/>
  <c r="C13" i="15"/>
  <c r="C14" i="15"/>
  <c r="C5" i="15"/>
  <c r="C21" i="23" l="1"/>
  <c r="C25" i="23"/>
  <c r="A21" i="23"/>
  <c r="A26" i="23"/>
  <c r="A20" i="23"/>
  <c r="B18" i="23"/>
  <c r="C26" i="23"/>
  <c r="B21" i="23"/>
  <c r="C24" i="23"/>
  <c r="B26" i="23"/>
  <c r="A17" i="23"/>
  <c r="C18" i="23"/>
  <c r="B22" i="23"/>
  <c r="C19" i="23"/>
  <c r="B24" i="23"/>
  <c r="A18" i="23"/>
  <c r="C46" i="26"/>
  <c r="A19" i="23"/>
  <c r="B19" i="23"/>
  <c r="A24" i="23"/>
  <c r="A23" i="23"/>
  <c r="B20" i="23"/>
  <c r="A25" i="23"/>
  <c r="C20" i="23"/>
  <c r="D24" i="26"/>
  <c r="C22" i="23"/>
  <c r="C23" i="23"/>
  <c r="B17" i="23"/>
  <c r="A22" i="23"/>
  <c r="C17" i="23"/>
  <c r="B23" i="23"/>
  <c r="C24" i="26"/>
  <c r="C29" i="26"/>
  <c r="D21" i="26"/>
  <c r="J21" i="26" s="1"/>
  <c r="D26" i="26"/>
  <c r="D41" i="26"/>
  <c r="D35" i="26"/>
  <c r="D20" i="26"/>
  <c r="D40" i="26"/>
  <c r="D25" i="26"/>
  <c r="D27" i="26"/>
  <c r="D42" i="26"/>
  <c r="D37" i="26"/>
  <c r="D22" i="26"/>
  <c r="C16" i="15"/>
  <c r="C31" i="26" l="1"/>
  <c r="D39" i="26"/>
  <c r="D44" i="26"/>
  <c r="D29" i="26"/>
  <c r="J29" i="26" s="1"/>
  <c r="J26" i="26"/>
  <c r="I23" i="26"/>
  <c r="D46" i="26"/>
  <c r="D31" i="26"/>
  <c r="J22" i="26"/>
  <c r="I28" i="26"/>
  <c r="J28" i="26"/>
  <c r="J25" i="26"/>
  <c r="J23" i="26"/>
  <c r="I21" i="26"/>
  <c r="K21" i="26" s="1"/>
  <c r="I29" i="26" l="1"/>
  <c r="K29" i="26" s="1"/>
  <c r="L29" i="26" s="1"/>
  <c r="M29" i="26" s="1"/>
  <c r="D29" i="15" s="1"/>
  <c r="I26" i="26"/>
  <c r="K26" i="26" s="1"/>
  <c r="L26" i="26" s="1"/>
  <c r="M26" i="26" s="1"/>
  <c r="D26" i="15" s="1"/>
  <c r="J20" i="26"/>
  <c r="I27" i="26"/>
  <c r="I24" i="26"/>
  <c r="L21" i="26"/>
  <c r="M21" i="26" s="1"/>
  <c r="C23" i="15"/>
  <c r="J24" i="26"/>
  <c r="I25" i="26"/>
  <c r="K25" i="26" s="1"/>
  <c r="K28" i="26"/>
  <c r="I20" i="26"/>
  <c r="C20" i="15"/>
  <c r="I22" i="26"/>
  <c r="K22" i="26" s="1"/>
  <c r="J27" i="26"/>
  <c r="K23" i="26"/>
  <c r="C36" i="15"/>
  <c r="C21" i="15"/>
  <c r="C29" i="15"/>
  <c r="C28" i="15"/>
  <c r="C38" i="15"/>
  <c r="C26" i="15" l="1"/>
  <c r="C24" i="15"/>
  <c r="L22" i="26"/>
  <c r="M22" i="26" s="1"/>
  <c r="D22" i="15" s="1"/>
  <c r="L28" i="26"/>
  <c r="M28" i="26" s="1"/>
  <c r="D28" i="15" s="1"/>
  <c r="C27" i="15"/>
  <c r="K24" i="26"/>
  <c r="C25" i="15"/>
  <c r="C22" i="15"/>
  <c r="L23" i="26"/>
  <c r="M23" i="26" s="1"/>
  <c r="D23" i="15" s="1"/>
  <c r="C35" i="15"/>
  <c r="I31" i="26"/>
  <c r="K20" i="26"/>
  <c r="I6" i="26"/>
  <c r="J6" i="26"/>
  <c r="L25" i="26"/>
  <c r="M25" i="26" s="1"/>
  <c r="D25" i="15" s="1"/>
  <c r="K27" i="26"/>
  <c r="J31" i="26"/>
  <c r="D21" i="15"/>
  <c r="C41" i="15"/>
  <c r="C42" i="15"/>
  <c r="C43" i="15"/>
  <c r="C44" i="15"/>
  <c r="C40" i="15"/>
  <c r="C39" i="15"/>
  <c r="J11" i="26" l="1"/>
  <c r="K6" i="26"/>
  <c r="L6" i="26" s="1"/>
  <c r="M6" i="26" s="1"/>
  <c r="E21" i="23"/>
  <c r="E18" i="23"/>
  <c r="I13" i="26"/>
  <c r="J13" i="26"/>
  <c r="I8" i="26"/>
  <c r="J8" i="26"/>
  <c r="L24" i="26"/>
  <c r="M24" i="26" s="1"/>
  <c r="D24" i="15" s="1"/>
  <c r="I7" i="26"/>
  <c r="J7" i="26"/>
  <c r="C31" i="15"/>
  <c r="L27" i="26"/>
  <c r="M27" i="26" s="1"/>
  <c r="D27" i="15" s="1"/>
  <c r="C37" i="15"/>
  <c r="I5" i="26"/>
  <c r="K31" i="26"/>
  <c r="L20" i="26"/>
  <c r="M20" i="26" s="1"/>
  <c r="D20" i="15" s="1"/>
  <c r="I9" i="26"/>
  <c r="J9" i="26"/>
  <c r="I14" i="26"/>
  <c r="J14" i="26"/>
  <c r="E24" i="23"/>
  <c r="E19" i="23"/>
  <c r="I11" i="26" l="1"/>
  <c r="K11" i="26" s="1"/>
  <c r="L11" i="26" s="1"/>
  <c r="M11" i="26" s="1"/>
  <c r="K14" i="26"/>
  <c r="L14" i="26" s="1"/>
  <c r="M14" i="26" s="1"/>
  <c r="D14" i="15" s="1"/>
  <c r="D38" i="15"/>
  <c r="E23" i="23"/>
  <c r="C46" i="15"/>
  <c r="K9" i="26"/>
  <c r="L9" i="26" s="1"/>
  <c r="M9" i="26" s="1"/>
  <c r="D9" i="15" s="1"/>
  <c r="E17" i="23"/>
  <c r="I12" i="26"/>
  <c r="J12" i="26"/>
  <c r="M31" i="26"/>
  <c r="I10" i="26"/>
  <c r="J10" i="26"/>
  <c r="K8" i="26"/>
  <c r="L31" i="26"/>
  <c r="K7" i="26"/>
  <c r="K13" i="26"/>
  <c r="E20" i="23"/>
  <c r="E26" i="23"/>
  <c r="E22" i="23"/>
  <c r="D31" i="15"/>
  <c r="D42" i="15" l="1"/>
  <c r="D41" i="15"/>
  <c r="K12" i="26"/>
  <c r="L12" i="26" s="1"/>
  <c r="M12" i="26" s="1"/>
  <c r="D12" i="15" s="1"/>
  <c r="D40" i="15"/>
  <c r="D37" i="15"/>
  <c r="L8" i="26"/>
  <c r="M8" i="26" s="1"/>
  <c r="D8" i="15" s="1"/>
  <c r="L13" i="26"/>
  <c r="M13" i="26" s="1"/>
  <c r="D13" i="15" s="1"/>
  <c r="D44" i="15"/>
  <c r="D39" i="15"/>
  <c r="L7" i="26"/>
  <c r="M7" i="26" s="1"/>
  <c r="D7" i="15" s="1"/>
  <c r="J5" i="26"/>
  <c r="J16" i="26" s="1"/>
  <c r="K10" i="26"/>
  <c r="I16" i="26"/>
  <c r="E25" i="23"/>
  <c r="D11" i="15"/>
  <c r="D36" i="15"/>
  <c r="D43" i="15"/>
  <c r="C6" i="14"/>
  <c r="B6" i="14"/>
  <c r="I21" i="23" l="1"/>
  <c r="D20" i="23"/>
  <c r="L10" i="26"/>
  <c r="M10" i="26" s="1"/>
  <c r="D10" i="15" s="1"/>
  <c r="K5" i="26"/>
  <c r="D17" i="23"/>
  <c r="G17" i="23"/>
  <c r="H18" i="23"/>
  <c r="D18" i="23"/>
  <c r="G18" i="23"/>
  <c r="F18" i="23"/>
  <c r="I18" i="23"/>
  <c r="D19" i="23"/>
  <c r="G19" i="23"/>
  <c r="H19" i="23"/>
  <c r="D6" i="15"/>
  <c r="H21" i="23" l="1"/>
  <c r="F21" i="23"/>
  <c r="G20" i="23"/>
  <c r="D26" i="23"/>
  <c r="G21" i="23"/>
  <c r="D21" i="23"/>
  <c r="K16" i="26"/>
  <c r="L5" i="26"/>
  <c r="L16" i="26" s="1"/>
  <c r="F17" i="23"/>
  <c r="I17" i="23"/>
  <c r="H17" i="23"/>
  <c r="G26" i="23"/>
  <c r="F26" i="23"/>
  <c r="I26" i="23"/>
  <c r="F20" i="23"/>
  <c r="I20" i="23"/>
  <c r="H23" i="23"/>
  <c r="D23" i="23"/>
  <c r="G23" i="23"/>
  <c r="F24" i="23"/>
  <c r="I24" i="23"/>
  <c r="F23" i="23"/>
  <c r="I23" i="23"/>
  <c r="F22" i="23"/>
  <c r="I22" i="23"/>
  <c r="F19" i="23"/>
  <c r="I19" i="23"/>
  <c r="H24" i="23"/>
  <c r="D24" i="23"/>
  <c r="G24" i="23"/>
  <c r="H20" i="23"/>
  <c r="H26" i="23" l="1"/>
  <c r="M5" i="26"/>
  <c r="D35" i="15"/>
  <c r="H22" i="23"/>
  <c r="D22" i="23"/>
  <c r="G22" i="23"/>
  <c r="D46" i="15" l="1"/>
  <c r="M16" i="26"/>
  <c r="D5" i="15"/>
  <c r="B7" i="14" l="1"/>
  <c r="D16" i="15"/>
  <c r="C7" i="14"/>
  <c r="F25" i="23" l="1"/>
  <c r="I25" i="23"/>
  <c r="H25" i="23"/>
  <c r="C5" i="14"/>
  <c r="B5" i="14"/>
  <c r="D25" i="23" l="1"/>
  <c r="G2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Lomas</author>
  </authors>
  <commentList>
    <comment ref="G46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James Lomas:</t>
        </r>
        <r>
          <rPr>
            <sz val="9"/>
            <color indexed="81"/>
            <rFont val="Tahoma"/>
            <family val="2"/>
          </rPr>
          <t xml:space="preserve">
Include the £15m cost of the targeting intervention here.</t>
        </r>
      </text>
    </comment>
  </commentList>
</comments>
</file>

<file path=xl/sharedStrings.xml><?xml version="1.0" encoding="utf-8"?>
<sst xmlns="http://schemas.openxmlformats.org/spreadsheetml/2006/main" count="287" uniqueCount="101">
  <si>
    <t>North</t>
  </si>
  <si>
    <t>SES2</t>
  </si>
  <si>
    <t>SES3</t>
  </si>
  <si>
    <t>SES4</t>
  </si>
  <si>
    <t>SES5</t>
  </si>
  <si>
    <t>South</t>
  </si>
  <si>
    <t>SES1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</si>
  <si>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</si>
  <si>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</si>
  <si>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</si>
  <si>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</si>
  <si>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</si>
  <si>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</si>
  <si>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</si>
  <si>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</si>
  <si>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</si>
  <si>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</si>
  <si>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Total</t>
  </si>
  <si>
    <t>Calculation</t>
  </si>
  <si>
    <t>Exercise cell</t>
  </si>
  <si>
    <t>Total adult population</t>
  </si>
  <si>
    <t>Proportion of population</t>
  </si>
  <si>
    <t>Smoking prevalence</t>
  </si>
  <si>
    <t>Attempted to quit in past year</t>
  </si>
  <si>
    <t>NRT usage which is on prescription</t>
  </si>
  <si>
    <t>Relative Risk of quit success with NRT (verses no NRT)</t>
  </si>
  <si>
    <t>Quit success at 12 months without NRT</t>
  </si>
  <si>
    <t>10 year relapse rate</t>
  </si>
  <si>
    <t>Cost of average course of NRT</t>
  </si>
  <si>
    <t>Incremental long-term NHS saving per long-term quitter</t>
  </si>
  <si>
    <t>Adult population</t>
  </si>
  <si>
    <t>Smokers</t>
  </si>
  <si>
    <t>Attempt to quit</t>
  </si>
  <si>
    <t>Use prescribed NRT</t>
  </si>
  <si>
    <t>Use over the counter NRT</t>
  </si>
  <si>
    <t>Total NRT quit attempts</t>
  </si>
  <si>
    <t>Non NRT quit attempts</t>
  </si>
  <si>
    <t>12 month quit success - NRT</t>
  </si>
  <si>
    <t>12 month quit success - no NRT</t>
  </si>
  <si>
    <t>Total quit at 12 months</t>
  </si>
  <si>
    <t>Total relapsing within following 10 years</t>
  </si>
  <si>
    <t>Long-term quit success</t>
  </si>
  <si>
    <t>vs. next best alternative</t>
  </si>
  <si>
    <t>Scenario</t>
  </si>
  <si>
    <t>Net cost</t>
  </si>
  <si>
    <t>Incremental cost</t>
  </si>
  <si>
    <t>ICER</t>
  </si>
  <si>
    <t>Lowest</t>
  </si>
  <si>
    <t>Highest</t>
  </si>
  <si>
    <t>Costs of public NRT delivery</t>
  </si>
  <si>
    <t>Net NHS costs</t>
  </si>
  <si>
    <t>No NRT</t>
  </si>
  <si>
    <t>Universal NRT</t>
  </si>
  <si>
    <t>Proportional Universal NRT</t>
  </si>
  <si>
    <t>HALE rank</t>
  </si>
  <si>
    <t>Reordered by HALE</t>
  </si>
  <si>
    <t>HALY gain</t>
  </si>
  <si>
    <t>Incremental HALYs</t>
  </si>
  <si>
    <t>Total HALY gain</t>
  </si>
  <si>
    <t>Health-adjusted life expectancy at birth</t>
  </si>
  <si>
    <t>Incremental HALY gain per long-term quitter</t>
  </si>
  <si>
    <t>Health-Adjusted Life Expectancy (HALE)</t>
  </si>
  <si>
    <t>1 No NRT</t>
  </si>
  <si>
    <t>2 Universal NRT</t>
  </si>
  <si>
    <t>3 Proportional Universal NRT</t>
  </si>
  <si>
    <t>vs. No NRT</t>
  </si>
  <si>
    <t>Standard cost-effectiveness analysis from an NHS perspective</t>
  </si>
  <si>
    <t>Programme 2: Universal NRT</t>
  </si>
  <si>
    <t>Programme 3: Proportional Universal NRT (additional targeting and outreach in disadvantaged neighbourhoods)</t>
  </si>
  <si>
    <t>Programme 3: Proportional Universal NRT</t>
  </si>
  <si>
    <t>Cells are colour coded as follows:</t>
  </si>
  <si>
    <t>Use of NRT in last quit attempt</t>
  </si>
  <si>
    <t>Increase in public NRT usage under the Proportional Universal NRT programme</t>
  </si>
  <si>
    <t>Additional NHS cost of the Proportional Universal NRT programme</t>
  </si>
  <si>
    <t>Dispensing cost of NRT per recipient</t>
  </si>
  <si>
    <t>Per person cost of appointment to prescribe NRT</t>
  </si>
  <si>
    <t>Population average</t>
  </si>
  <si>
    <t>S1 - most deprived</t>
  </si>
  <si>
    <t>N1 - most deprived</t>
  </si>
  <si>
    <t>Input data on population, smoking prevalence and lifetime health</t>
  </si>
  <si>
    <t>Input data on NRT usage</t>
  </si>
  <si>
    <t>Input data on NRT effectiveness</t>
  </si>
  <si>
    <t>Input data on NRT costs and savings</t>
  </si>
  <si>
    <t>Programme 1: No Public NRT</t>
  </si>
  <si>
    <t>Total relapsing within 10 years</t>
  </si>
  <si>
    <t>Total HALY effects</t>
  </si>
  <si>
    <t>Incremental HALY effects</t>
  </si>
  <si>
    <t>Universal NRT vs. No NRT</t>
  </si>
  <si>
    <t>Proportional Universal NRT vs. No NRT</t>
  </si>
  <si>
    <t>Proportional Universal vs. Universal NRT</t>
  </si>
  <si>
    <t>Effects on long-term quit smoking success by social subgroups</t>
  </si>
  <si>
    <t>Costs and health effects by social subgroups</t>
  </si>
  <si>
    <t>Total long-term quit success (public NRT, private NRT and non-NRT)</t>
  </si>
  <si>
    <t>Long-term NHS saving from total quit success</t>
  </si>
  <si>
    <t>Long-term net NHS costs</t>
  </si>
  <si>
    <t>Total HALY gain from quitting</t>
  </si>
  <si>
    <t>Long-term NHS saving</t>
  </si>
  <si>
    <t>Use public NRT</t>
  </si>
  <si>
    <t>Incremental health effects (HALYs) by social subgroups</t>
  </si>
  <si>
    <t>Input Data</t>
  </si>
  <si>
    <t>Exercise 8: Costs and health effects - student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</si>
</sst>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%"/>
    <numFmt numFmtId="167" formatCode="&quot;£&quot;#,##0.00"/>
    <numFmt numFmtId="168" formatCode="&quot;£&quot;#,##0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0" fontId="0" fillId="3" borderId="4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4" fillId="3" borderId="2" xfId="0" applyFont="1" applyFill="1" applyBorder="1" applyAlignment="1">
      <alignment horizontal="center"/>
    </xf>
    <xf numFmtId="0" fontId="11" fillId="0" borderId="0" xfId="0" applyFont="1" applyAlignment="1"/>
    <xf numFmtId="0" fontId="4" fillId="2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9" applyFont="1"/>
    <xf numFmtId="0" fontId="6" fillId="0" borderId="0" xfId="9" applyFont="1"/>
    <xf numFmtId="0" fontId="3" fillId="5" borderId="0" xfId="9" applyFont="1" applyFill="1"/>
    <xf numFmtId="3" fontId="12" fillId="3" borderId="12" xfId="10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/>
    </xf>
    <xf numFmtId="0" fontId="3" fillId="5" borderId="0" xfId="9" applyFont="1" applyFill="1" applyAlignment="1">
      <alignment horizontal="center" wrapText="1"/>
    </xf>
    <xf numFmtId="166" fontId="12" fillId="3" borderId="15" xfId="10" applyNumberFormat="1" applyFont="1" applyFill="1" applyBorder="1" applyAlignment="1">
      <alignment horizontal="center"/>
    </xf>
    <xf numFmtId="166" fontId="12" fillId="3" borderId="13" xfId="10" applyNumberFormat="1" applyFont="1" applyFill="1" applyBorder="1" applyAlignment="1">
      <alignment horizontal="center"/>
    </xf>
    <xf numFmtId="166" fontId="12" fillId="3" borderId="14" xfId="10" applyNumberFormat="1" applyFont="1" applyFill="1" applyBorder="1" applyAlignment="1">
      <alignment horizontal="center"/>
    </xf>
    <xf numFmtId="0" fontId="3" fillId="5" borderId="0" xfId="9" applyFont="1" applyFill="1" applyAlignment="1"/>
    <xf numFmtId="165" fontId="12" fillId="3" borderId="12" xfId="10" applyNumberFormat="1" applyFont="1" applyFill="1" applyBorder="1" applyAlignment="1">
      <alignment horizontal="center"/>
    </xf>
    <xf numFmtId="164" fontId="12" fillId="3" borderId="15" xfId="9" applyNumberFormat="1" applyFont="1" applyFill="1" applyBorder="1" applyAlignment="1">
      <alignment horizontal="center"/>
    </xf>
    <xf numFmtId="164" fontId="12" fillId="3" borderId="13" xfId="9" applyNumberFormat="1" applyFont="1" applyFill="1" applyBorder="1" applyAlignment="1">
      <alignment horizontal="center"/>
    </xf>
    <xf numFmtId="166" fontId="12" fillId="3" borderId="12" xfId="10" applyNumberFormat="1" applyFont="1" applyFill="1" applyBorder="1" applyAlignment="1">
      <alignment horizontal="center"/>
    </xf>
    <xf numFmtId="164" fontId="12" fillId="3" borderId="14" xfId="9" applyNumberFormat="1" applyFont="1" applyFill="1" applyBorder="1" applyAlignment="1">
      <alignment horizontal="center"/>
    </xf>
    <xf numFmtId="167" fontId="12" fillId="3" borderId="12" xfId="10" applyNumberFormat="1" applyFont="1" applyFill="1" applyBorder="1" applyAlignment="1">
      <alignment horizontal="center"/>
    </xf>
    <xf numFmtId="168" fontId="12" fillId="3" borderId="15" xfId="10" applyNumberFormat="1" applyFont="1" applyFill="1" applyBorder="1" applyAlignment="1">
      <alignment horizontal="center"/>
    </xf>
    <xf numFmtId="168" fontId="12" fillId="3" borderId="13" xfId="10" applyNumberFormat="1" applyFont="1" applyFill="1" applyBorder="1" applyAlignment="1">
      <alignment horizontal="center"/>
    </xf>
    <xf numFmtId="168" fontId="12" fillId="3" borderId="14" xfId="10" applyNumberFormat="1" applyFont="1" applyFill="1" applyBorder="1" applyAlignment="1">
      <alignment horizontal="center"/>
    </xf>
    <xf numFmtId="168" fontId="12" fillId="3" borderId="12" xfId="10" applyNumberFormat="1" applyFont="1" applyFill="1" applyBorder="1" applyAlignment="1">
      <alignment horizontal="center"/>
    </xf>
    <xf numFmtId="0" fontId="7" fillId="0" borderId="0" xfId="9" applyFont="1"/>
    <xf numFmtId="0" fontId="5" fillId="0" borderId="0" xfId="9" applyFont="1"/>
    <xf numFmtId="3" fontId="6" fillId="2" borderId="2" xfId="9" applyNumberFormat="1" applyFont="1" applyFill="1" applyBorder="1" applyAlignment="1">
      <alignment horizontal="center"/>
    </xf>
    <xf numFmtId="3" fontId="6" fillId="2" borderId="3" xfId="9" applyNumberFormat="1" applyFont="1" applyFill="1" applyBorder="1" applyAlignment="1">
      <alignment horizontal="center"/>
    </xf>
    <xf numFmtId="3" fontId="6" fillId="2" borderId="0" xfId="9" applyNumberFormat="1" applyFont="1" applyFill="1" applyBorder="1" applyAlignment="1">
      <alignment horizontal="center"/>
    </xf>
    <xf numFmtId="3" fontId="6" fillId="2" borderId="5" xfId="9" applyNumberFormat="1" applyFont="1" applyFill="1" applyBorder="1" applyAlignment="1">
      <alignment horizontal="center"/>
    </xf>
    <xf numFmtId="3" fontId="6" fillId="2" borderId="7" xfId="9" applyNumberFormat="1" applyFont="1" applyFill="1" applyBorder="1" applyAlignment="1">
      <alignment horizontal="center"/>
    </xf>
    <xf numFmtId="3" fontId="6" fillId="2" borderId="8" xfId="9" applyNumberFormat="1" applyFont="1" applyFill="1" applyBorder="1" applyAlignment="1">
      <alignment horizontal="center"/>
    </xf>
    <xf numFmtId="3" fontId="6" fillId="2" borderId="9" xfId="9" applyNumberFormat="1" applyFont="1" applyFill="1" applyBorder="1" applyAlignment="1">
      <alignment horizontal="center"/>
    </xf>
    <xf numFmtId="3" fontId="6" fillId="2" borderId="10" xfId="9" applyNumberFormat="1" applyFont="1" applyFill="1" applyBorder="1" applyAlignment="1">
      <alignment horizontal="center"/>
    </xf>
    <xf numFmtId="10" fontId="6" fillId="0" borderId="0" xfId="8" applyNumberFormat="1" applyFont="1"/>
    <xf numFmtId="168" fontId="6" fillId="2" borderId="1" xfId="9" applyNumberFormat="1" applyFont="1" applyFill="1" applyBorder="1" applyAlignment="1">
      <alignment horizontal="center"/>
    </xf>
    <xf numFmtId="168" fontId="6" fillId="2" borderId="4" xfId="9" applyNumberFormat="1" applyFont="1" applyFill="1" applyBorder="1" applyAlignment="1">
      <alignment horizontal="center"/>
    </xf>
    <xf numFmtId="168" fontId="6" fillId="2" borderId="6" xfId="9" applyNumberFormat="1" applyFont="1" applyFill="1" applyBorder="1" applyAlignment="1">
      <alignment horizontal="center"/>
    </xf>
    <xf numFmtId="0" fontId="6" fillId="0" borderId="0" xfId="9" applyFont="1" applyAlignment="1">
      <alignment horizontal="center"/>
    </xf>
    <xf numFmtId="2" fontId="6" fillId="2" borderId="1" xfId="9" applyNumberFormat="1" applyFont="1" applyFill="1" applyBorder="1" applyAlignment="1">
      <alignment horizontal="center"/>
    </xf>
    <xf numFmtId="2" fontId="6" fillId="2" borderId="4" xfId="9" applyNumberFormat="1" applyFont="1" applyFill="1" applyBorder="1" applyAlignment="1">
      <alignment horizontal="center"/>
    </xf>
    <xf numFmtId="2" fontId="6" fillId="2" borderId="6" xfId="9" applyNumberFormat="1" applyFont="1" applyFill="1" applyBorder="1" applyAlignment="1">
      <alignment horizontal="center"/>
    </xf>
    <xf numFmtId="3" fontId="6" fillId="0" borderId="0" xfId="9" applyNumberFormat="1" applyFont="1" applyAlignment="1">
      <alignment horizontal="center"/>
    </xf>
    <xf numFmtId="168" fontId="6" fillId="0" borderId="0" xfId="9" applyNumberFormat="1" applyFont="1" applyAlignment="1">
      <alignment horizontal="center"/>
    </xf>
    <xf numFmtId="3" fontId="6" fillId="4" borderId="2" xfId="9" applyNumberFormat="1" applyFont="1" applyFill="1" applyBorder="1" applyAlignment="1">
      <alignment horizontal="center"/>
    </xf>
    <xf numFmtId="3" fontId="6" fillId="4" borderId="0" xfId="9" applyNumberFormat="1" applyFont="1" applyFill="1" applyBorder="1" applyAlignment="1">
      <alignment horizontal="center"/>
    </xf>
    <xf numFmtId="3" fontId="6" fillId="4" borderId="7" xfId="9" applyNumberFormat="1" applyFont="1" applyFill="1" applyBorder="1" applyAlignment="1">
      <alignment horizontal="center"/>
    </xf>
    <xf numFmtId="3" fontId="6" fillId="4" borderId="9" xfId="9" applyNumberFormat="1" applyFont="1" applyFill="1" applyBorder="1" applyAlignment="1">
      <alignment horizontal="center"/>
    </xf>
    <xf numFmtId="3" fontId="6" fillId="4" borderId="10" xfId="9" applyNumberFormat="1" applyFont="1" applyFill="1" applyBorder="1" applyAlignment="1">
      <alignment horizontal="center"/>
    </xf>
    <xf numFmtId="3" fontId="6" fillId="4" borderId="11" xfId="9" applyNumberFormat="1" applyFont="1" applyFill="1" applyBorder="1" applyAlignment="1">
      <alignment horizontal="center"/>
    </xf>
    <xf numFmtId="0" fontId="6" fillId="4" borderId="2" xfId="9" applyFont="1" applyFill="1" applyBorder="1" applyAlignment="1">
      <alignment horizontal="center"/>
    </xf>
    <xf numFmtId="0" fontId="6" fillId="4" borderId="0" xfId="9" applyFont="1" applyFill="1" applyBorder="1" applyAlignment="1">
      <alignment horizontal="center"/>
    </xf>
    <xf numFmtId="0" fontId="6" fillId="4" borderId="7" xfId="9" applyFont="1" applyFill="1" applyBorder="1" applyAlignment="1">
      <alignment horizontal="center"/>
    </xf>
    <xf numFmtId="168" fontId="6" fillId="4" borderId="2" xfId="9" applyNumberFormat="1" applyFont="1" applyFill="1" applyBorder="1" applyAlignment="1">
      <alignment horizontal="center"/>
    </xf>
    <xf numFmtId="168" fontId="6" fillId="4" borderId="0" xfId="9" applyNumberFormat="1" applyFont="1" applyFill="1" applyBorder="1" applyAlignment="1">
      <alignment horizontal="center"/>
    </xf>
    <xf numFmtId="168" fontId="6" fillId="4" borderId="7" xfId="9" applyNumberFormat="1" applyFont="1" applyFill="1" applyBorder="1" applyAlignment="1">
      <alignment horizontal="center"/>
    </xf>
    <xf numFmtId="168" fontId="6" fillId="4" borderId="10" xfId="9" applyNumberFormat="1" applyFont="1" applyFill="1" applyBorder="1" applyAlignment="1">
      <alignment horizontal="center"/>
    </xf>
    <xf numFmtId="168" fontId="6" fillId="4" borderId="3" xfId="9" applyNumberFormat="1" applyFont="1" applyFill="1" applyBorder="1" applyAlignment="1">
      <alignment horizontal="center"/>
    </xf>
    <xf numFmtId="167" fontId="6" fillId="4" borderId="5" xfId="9" applyNumberFormat="1" applyFont="1" applyFill="1" applyBorder="1" applyAlignment="1">
      <alignment horizontal="center"/>
    </xf>
    <xf numFmtId="167" fontId="6" fillId="4" borderId="8" xfId="9" applyNumberFormat="1" applyFont="1" applyFill="1" applyBorder="1" applyAlignment="1">
      <alignment horizontal="center"/>
    </xf>
    <xf numFmtId="2" fontId="6" fillId="4" borderId="2" xfId="9" applyNumberFormat="1" applyFont="1" applyFill="1" applyBorder="1" applyAlignment="1">
      <alignment horizontal="center"/>
    </xf>
    <xf numFmtId="2" fontId="6" fillId="4" borderId="0" xfId="9" applyNumberFormat="1" applyFont="1" applyFill="1" applyBorder="1" applyAlignment="1">
      <alignment horizontal="center"/>
    </xf>
    <xf numFmtId="2" fontId="6" fillId="4" borderId="7" xfId="9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wrapText="1"/>
    </xf>
    <xf numFmtId="0" fontId="3" fillId="5" borderId="7" xfId="9" applyFont="1" applyFill="1" applyBorder="1" applyAlignment="1">
      <alignment horizontal="center" wrapText="1"/>
    </xf>
    <xf numFmtId="0" fontId="3" fillId="5" borderId="0" xfId="9" applyFont="1" applyFill="1" applyAlignment="1">
      <alignment wrapText="1"/>
    </xf>
    <xf numFmtId="2" fontId="12" fillId="3" borderId="15" xfId="10" applyNumberFormat="1" applyFont="1" applyFill="1" applyBorder="1" applyAlignment="1">
      <alignment horizontal="center"/>
    </xf>
    <xf numFmtId="2" fontId="12" fillId="3" borderId="13" xfId="10" applyNumberFormat="1" applyFont="1" applyFill="1" applyBorder="1" applyAlignment="1">
      <alignment horizontal="center"/>
    </xf>
    <xf numFmtId="2" fontId="12" fillId="3" borderId="14" xfId="10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 wrapText="1"/>
    </xf>
    <xf numFmtId="3" fontId="6" fillId="0" borderId="0" xfId="9" applyNumberFormat="1" applyFont="1"/>
    <xf numFmtId="0" fontId="6" fillId="0" borderId="0" xfId="9" applyFont="1" applyAlignment="1"/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wrapText="1"/>
    </xf>
    <xf numFmtId="168" fontId="6" fillId="0" borderId="0" xfId="9" applyNumberFormat="1" applyFont="1"/>
    <xf numFmtId="0" fontId="0" fillId="3" borderId="10" xfId="0" applyFill="1" applyBorder="1"/>
    <xf numFmtId="0" fontId="3" fillId="5" borderId="0" xfId="9" applyFont="1" applyFill="1" applyAlignment="1">
      <alignment horizontal="center" vertical="center"/>
    </xf>
    <xf numFmtId="0" fontId="3" fillId="5" borderId="0" xfId="9" applyFont="1" applyFill="1" applyAlignment="1">
      <alignment horizont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vertical="center" wrapText="1"/>
    </xf>
    <xf numFmtId="0" fontId="3" fillId="5" borderId="7" xfId="9" applyFont="1" applyFill="1" applyBorder="1" applyAlignment="1">
      <alignment horizontal="center" vertical="center" wrapText="1"/>
    </xf>
  </cellXfs>
  <cellStyles count="13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  <cellStyle name="Normal 3" xfId="9" xr:uid="{00000000-0005-0000-0000-000008000000}"/>
    <cellStyle name="Normal 4" xfId="11" xr:uid="{00000000-0005-0000-0000-000009000000}"/>
    <cellStyle name="Percent" xfId="8" builtinId="5"/>
    <cellStyle name="Percent 2" xfId="10" xr:uid="{00000000-0005-0000-0000-00000B000000}"/>
    <cellStyle name="Percent 3" xfId="12" xr:uid="{00000000-0005-0000-0000-00000C000000}"/>
  </cellStyles>
  <dxfs count="0"/>
  <tableStyles count="0" defaultTableStyle="TableStyleMedium2" defaultPivotStyle="PivotStyleLight16"/>
  <colors>
    <mruColors>
      <color rgb="FFCBCBC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Universal NRT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505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CEA!$E$6</c:f>
              <c:numCache>
                <c:formatCode>#,##0</c:formatCode>
                <c:ptCount val="1"/>
              </c:numCache>
            </c:numRef>
          </c:xVal>
          <c:yVal>
            <c:numRef>
              <c:f>CEA!$D$6</c:f>
              <c:numCache>
                <c:formatCode>"£"#,##0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AF-4D4A-BDC3-8343842FEB46}"/>
            </c:ext>
          </c:extLst>
        </c:ser>
        <c:ser>
          <c:idx val="1"/>
          <c:order val="1"/>
          <c:tx>
            <c:v>Proportional Universal NRT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3399FF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CEA!$E$7</c:f>
              <c:numCache>
                <c:formatCode>#,##0</c:formatCode>
                <c:ptCount val="1"/>
              </c:numCache>
            </c:numRef>
          </c:xVal>
          <c:yVal>
            <c:numRef>
              <c:f>CEA!$D$7</c:f>
              <c:numCache>
                <c:formatCode>"£"#,##0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AF-4D4A-BDC3-8343842FEB46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axId val="248912960"/>
        <c:axId val="248913616"/>
      </c:scatterChart>
      <c:valAx>
        <c:axId val="24891296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Incremental</a:t>
                </a:r>
                <a:r>
                  <a:rPr lang="en-US" sz="1800" b="1" baseline="0"/>
                  <a:t> Health Effect (HALYs)</a:t>
                </a:r>
                <a:endParaRPr lang="en-US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13616"/>
        <c:crosses val="autoZero"/>
        <c:crossBetween val="midCat"/>
      </c:valAx>
      <c:valAx>
        <c:axId val="248913616"/>
        <c:scaling>
          <c:orientation val="minMax"/>
          <c:max val="25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Incremental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1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Distribution of incremental HALY gains by 10 SES-North-South Groups </a:t>
            </a:r>
            <a:br>
              <a:rPr lang="en-US" sz="1800" b="1"/>
            </a:br>
            <a:r>
              <a:rPr lang="en-US" sz="1800" b="1"/>
              <a:t>(compared with No NRT)</a:t>
            </a:r>
          </a:p>
        </c:rich>
      </c:tx>
      <c:layout>
        <c:manualLayout>
          <c:xMode val="edge"/>
          <c:yMode val="edge"/>
          <c:x val="0.13868380524701604"/>
          <c:y val="2.831460874561505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Universal NRT</c:v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'Dist Tab'!$A$17:$B$26</c:f>
              <c:multiLvlStrCache>
                <c:ptCount val="10"/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</c:multiLvlStrCache>
            </c:multiLvlStrRef>
          </c:cat>
          <c:val>
            <c:numRef>
              <c:f>'Dist Tab'!$G$17:$G$26</c:f>
              <c:numCache>
                <c:formatCode>#,##0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3-4498-BF04-BE312A9AF4A5}"/>
            </c:ext>
          </c:extLst>
        </c:ser>
        <c:ser>
          <c:idx val="1"/>
          <c:order val="1"/>
          <c:tx>
            <c:v>Proportional Universal NRT</c:v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'Dist Tab'!$A$17:$B$26</c:f>
              <c:multiLvlStrCache>
                <c:ptCount val="10"/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</c:multiLvlStrCache>
            </c:multiLvlStrRef>
          </c:cat>
          <c:val>
            <c:numRef>
              <c:f>'Dist Tab'!$H$17:$H$26</c:f>
              <c:numCache>
                <c:formatCode>#,##0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3-4498-BF04-BE312A9A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043616"/>
        <c:axId val="248920504"/>
      </c:barChart>
      <c:catAx>
        <c:axId val="3870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20504"/>
        <c:crosses val="autoZero"/>
        <c:auto val="1"/>
        <c:lblAlgn val="ctr"/>
        <c:lblOffset val="100"/>
        <c:noMultiLvlLbl val="0"/>
      </c:catAx>
      <c:valAx>
        <c:axId val="248920504"/>
        <c:scaling>
          <c:orientation val="minMax"/>
          <c:max val="1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Incremental HALYs gained vs</a:t>
                </a:r>
                <a:r>
                  <a:rPr lang="en-US" sz="1800" baseline="0"/>
                  <a:t>  </a:t>
                </a:r>
                <a:br>
                  <a:rPr lang="en-US" sz="1800" baseline="0"/>
                </a:br>
                <a:r>
                  <a:rPr lang="en-US" sz="1800"/>
                  <a:t>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04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1587D8-8541-46E4-A186-0094A63F15C4}">
  <sheetPr/>
  <sheetViews>
    <sheetView zoomScale="75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</xdr:row>
      <xdr:rowOff>9525</xdr:rowOff>
    </xdr:from>
    <xdr:to>
      <xdr:col>12</xdr:col>
      <xdr:colOff>314325</xdr:colOff>
      <xdr:row>4</xdr:row>
      <xdr:rowOff>142875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24FDB731-4C18-489B-BED8-13736FCBF402}"/>
            </a:ext>
          </a:extLst>
        </xdr:cNvPr>
        <xdr:cNvSpPr/>
      </xdr:nvSpPr>
      <xdr:spPr>
        <a:xfrm>
          <a:off x="3609975" y="4857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19050</xdr:colOff>
      <xdr:row>6</xdr:row>
      <xdr:rowOff>19050</xdr:rowOff>
    </xdr:from>
    <xdr:to>
      <xdr:col>12</xdr:col>
      <xdr:colOff>575245</xdr:colOff>
      <xdr:row>20</xdr:row>
      <xdr:rowOff>174079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E9AF0972-550D-423F-ABFD-559F04A7AB0A}"/>
            </a:ext>
          </a:extLst>
        </xdr:cNvPr>
        <xdr:cNvSpPr/>
      </xdr:nvSpPr>
      <xdr:spPr>
        <a:xfrm>
          <a:off x="3400425" y="1219200"/>
          <a:ext cx="4613845" cy="2736304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393246</xdr:colOff>
      <xdr:row>22</xdr:row>
      <xdr:rowOff>136335</xdr:rowOff>
    </xdr:from>
    <xdr:to>
      <xdr:col>12</xdr:col>
      <xdr:colOff>257958</xdr:colOff>
      <xdr:row>34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76ADAC36-B82F-4655-A36D-C5937C952043}"/>
            </a:ext>
          </a:extLst>
        </xdr:cNvPr>
        <xdr:cNvSpPr/>
      </xdr:nvSpPr>
      <xdr:spPr>
        <a:xfrm>
          <a:off x="4803321" y="4241610"/>
          <a:ext cx="3922362" cy="22001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415304</xdr:colOff>
      <xdr:row>30</xdr:row>
      <xdr:rowOff>11742</xdr:rowOff>
    </xdr:from>
    <xdr:to>
      <xdr:col>12</xdr:col>
      <xdr:colOff>6781</xdr:colOff>
      <xdr:row>33</xdr:row>
      <xdr:rowOff>98102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56CA259F-6497-4E29-A75D-971BAEAB6F11}"/>
            </a:ext>
          </a:extLst>
        </xdr:cNvPr>
        <xdr:cNvSpPr/>
      </xdr:nvSpPr>
      <xdr:spPr>
        <a:xfrm>
          <a:off x="5825504" y="56029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638153</xdr:colOff>
      <xdr:row>30</xdr:row>
      <xdr:rowOff>19259</xdr:rowOff>
    </xdr:from>
    <xdr:to>
      <xdr:col>9</xdr:col>
      <xdr:colOff>203955</xdr:colOff>
      <xdr:row>33</xdr:row>
      <xdr:rowOff>105619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3ECBF980-601E-43E8-900D-68FEB4099FED}"/>
            </a:ext>
          </a:extLst>
        </xdr:cNvPr>
        <xdr:cNvSpPr/>
      </xdr:nvSpPr>
      <xdr:spPr>
        <a:xfrm>
          <a:off x="4019528" y="56104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186245</xdr:colOff>
      <xdr:row>8</xdr:row>
      <xdr:rowOff>152401</xdr:rowOff>
    </xdr:from>
    <xdr:to>
      <xdr:col>10</xdr:col>
      <xdr:colOff>481521</xdr:colOff>
      <xdr:row>11</xdr:row>
      <xdr:rowOff>143049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FCA76264-C72D-451B-9F37-F9CE6099BF34}"/>
            </a:ext>
          </a:extLst>
        </xdr:cNvPr>
        <xdr:cNvSpPr/>
      </xdr:nvSpPr>
      <xdr:spPr>
        <a:xfrm>
          <a:off x="4920170" y="1724026"/>
          <a:ext cx="1647826" cy="56214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383721</xdr:colOff>
      <xdr:row>12</xdr:row>
      <xdr:rowOff>104775</xdr:rowOff>
    </xdr:from>
    <xdr:to>
      <xdr:col>9</xdr:col>
      <xdr:colOff>26531</xdr:colOff>
      <xdr:row>15</xdr:row>
      <xdr:rowOff>132723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BD5B45F2-577F-45B9-A412-40B62F1EE189}"/>
            </a:ext>
          </a:extLst>
        </xdr:cNvPr>
        <xdr:cNvSpPr/>
      </xdr:nvSpPr>
      <xdr:spPr>
        <a:xfrm>
          <a:off x="3765096" y="2438400"/>
          <a:ext cx="1671635" cy="57087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effects</a:t>
          </a:r>
        </a:p>
      </xdr:txBody>
    </xdr:sp>
    <xdr:clientData/>
  </xdr:twoCellAnchor>
  <xdr:twoCellAnchor>
    <xdr:from>
      <xdr:col>9</xdr:col>
      <xdr:colOff>655184</xdr:colOff>
      <xdr:row>12</xdr:row>
      <xdr:rowOff>95250</xdr:rowOff>
    </xdr:from>
    <xdr:to>
      <xdr:col>12</xdr:col>
      <xdr:colOff>248433</xdr:colOff>
      <xdr:row>15</xdr:row>
      <xdr:rowOff>142850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2A2F6AF6-20A1-4036-8211-FEA82AF8B155}"/>
            </a:ext>
          </a:extLst>
        </xdr:cNvPr>
        <xdr:cNvSpPr/>
      </xdr:nvSpPr>
      <xdr:spPr>
        <a:xfrm>
          <a:off x="6065384" y="2428875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8</xdr:col>
      <xdr:colOff>157671</xdr:colOff>
      <xdr:row>16</xdr:row>
      <xdr:rowOff>123826</xdr:rowOff>
    </xdr:from>
    <xdr:to>
      <xdr:col>10</xdr:col>
      <xdr:colOff>500571</xdr:colOff>
      <xdr:row>19</xdr:row>
      <xdr:rowOff>168413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A059E98C-D82E-4471-909B-1911381D46FF}"/>
            </a:ext>
          </a:extLst>
        </xdr:cNvPr>
        <xdr:cNvSpPr/>
      </xdr:nvSpPr>
      <xdr:spPr>
        <a:xfrm>
          <a:off x="4891596" y="3181351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543264</xdr:colOff>
      <xdr:row>15</xdr:row>
      <xdr:rowOff>132723</xdr:rowOff>
    </xdr:from>
    <xdr:to>
      <xdr:col>8</xdr:col>
      <xdr:colOff>157671</xdr:colOff>
      <xdr:row>18</xdr:row>
      <xdr:rowOff>55632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26436511-F2EB-4055-989C-D688F4930D5A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4513338" y="3096849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325602</xdr:colOff>
      <xdr:row>19</xdr:row>
      <xdr:rowOff>168413</xdr:rowOff>
    </xdr:from>
    <xdr:to>
      <xdr:col>9</xdr:col>
      <xdr:colOff>329121</xdr:colOff>
      <xdr:row>22</xdr:row>
      <xdr:rowOff>136335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A1B2DAE-680F-46BD-976B-61503944D7D3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6764502" y="3721238"/>
          <a:ext cx="3519" cy="5203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500572</xdr:colOff>
      <xdr:row>15</xdr:row>
      <xdr:rowOff>142850</xdr:rowOff>
    </xdr:from>
    <xdr:to>
      <xdr:col>11</xdr:col>
      <xdr:colOff>113672</xdr:colOff>
      <xdr:row>18</xdr:row>
      <xdr:rowOff>55632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B83991F5-5725-4C46-865B-2BBCFEE649AC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6503881" y="3102566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329121</xdr:colOff>
      <xdr:row>11</xdr:row>
      <xdr:rowOff>143049</xdr:rowOff>
    </xdr:from>
    <xdr:to>
      <xdr:col>9</xdr:col>
      <xdr:colOff>333883</xdr:colOff>
      <xdr:row>16</xdr:row>
      <xdr:rowOff>123826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4A75844-91B9-4621-9A59-DDDBE17358D9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5739321" y="2286174"/>
          <a:ext cx="4762" cy="895177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646213</xdr:colOff>
      <xdr:row>25</xdr:row>
      <xdr:rowOff>132046</xdr:rowOff>
    </xdr:from>
    <xdr:to>
      <xdr:col>9</xdr:col>
      <xdr:colOff>203955</xdr:colOff>
      <xdr:row>29</xdr:row>
      <xdr:rowOff>37431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0A124E5E-503C-42B0-A207-275DAE0E6B7A}"/>
            </a:ext>
          </a:extLst>
        </xdr:cNvPr>
        <xdr:cNvSpPr/>
      </xdr:nvSpPr>
      <xdr:spPr>
        <a:xfrm>
          <a:off x="4027588" y="4818346"/>
          <a:ext cx="158656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tests</a:t>
          </a:r>
        </a:p>
      </xdr:txBody>
    </xdr:sp>
    <xdr:clientData/>
  </xdr:twoCellAnchor>
  <xdr:twoCellAnchor>
    <xdr:from>
      <xdr:col>9</xdr:col>
      <xdr:colOff>448744</xdr:colOff>
      <xdr:row>25</xdr:row>
      <xdr:rowOff>108303</xdr:rowOff>
    </xdr:from>
    <xdr:to>
      <xdr:col>11</xdr:col>
      <xdr:colOff>657382</xdr:colOff>
      <xdr:row>29</xdr:row>
      <xdr:rowOff>13688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7CE9C3C7-97ED-47E1-8CD2-C11BC6225BCD}"/>
            </a:ext>
          </a:extLst>
        </xdr:cNvPr>
        <xdr:cNvSpPr/>
      </xdr:nvSpPr>
      <xdr:spPr>
        <a:xfrm>
          <a:off x="5858944" y="4794603"/>
          <a:ext cx="1561188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180975</xdr:colOff>
      <xdr:row>1</xdr:row>
      <xdr:rowOff>66676</xdr:rowOff>
    </xdr:from>
    <xdr:ext cx="3743325" cy="293475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69499DF-E31A-4748-8F97-D032D88B6690}"/>
            </a:ext>
          </a:extLst>
        </xdr:cNvPr>
        <xdr:cNvSpPr txBox="1"/>
      </xdr:nvSpPr>
      <xdr:spPr>
        <a:xfrm>
          <a:off x="180975" y="354543"/>
          <a:ext cx="3743325" cy="29347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r>
            <a:rPr lang="en-GB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https://www.york.ac.uk/che/research/equity/handbook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8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This exercise contains 7 worksheets after this title sheet, starting</a:t>
          </a:r>
          <a:r>
            <a:rPr lang="en-GB" sz="1400" b="1" baseline="0"/>
            <a:t> with "Inputs 1" and ending with </a:t>
          </a:r>
          <a:r>
            <a:rPr lang="en-GB" sz="1400" b="1"/>
            <a:t>"Dist</a:t>
          </a:r>
          <a:r>
            <a:rPr lang="en-GB" sz="1400" b="1" baseline="0"/>
            <a:t> Fig</a:t>
          </a:r>
          <a:r>
            <a:rPr lang="en-GB" sz="1400" b="1"/>
            <a:t>".</a:t>
          </a:r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yellow.</a:t>
          </a:r>
        </a:p>
        <a:p>
          <a:endParaRPr lang="en-GB" sz="1400" b="1" baseline="0"/>
        </a:p>
        <a:p>
          <a:endParaRPr lang="en-GB" sz="1400" b="1"/>
        </a:p>
      </xdr:txBody>
    </xdr:sp>
    <xdr:clientData/>
  </xdr:oneCellAnchor>
  <xdr:oneCellAnchor>
    <xdr:from>
      <xdr:col>0</xdr:col>
      <xdr:colOff>169333</xdr:colOff>
      <xdr:row>27</xdr:row>
      <xdr:rowOff>46567</xdr:rowOff>
    </xdr:from>
    <xdr:ext cx="3743325" cy="89429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CCA9B13-949A-4986-BBAD-AAA395A5CE6F}"/>
            </a:ext>
          </a:extLst>
        </xdr:cNvPr>
        <xdr:cNvSpPr txBox="1"/>
      </xdr:nvSpPr>
      <xdr:spPr>
        <a:xfrm>
          <a:off x="169333" y="4847167"/>
          <a:ext cx="3743325" cy="89429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Colin Angus and edited by Richard Cookson, with help from James Love-Koh and James Lomas.</a:t>
          </a:r>
        </a:p>
        <a:p>
          <a:endParaRPr lang="en-GB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8</xdr:row>
      <xdr:rowOff>57151</xdr:rowOff>
    </xdr:from>
    <xdr:to>
      <xdr:col>6</xdr:col>
      <xdr:colOff>438150</xdr:colOff>
      <xdr:row>35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F61D06-F7F2-4CB0-91E7-70D221A6B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222" cy="628791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E2B46D-4D94-4231-888B-03E2B187C4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abSelected="1" workbookViewId="0"/>
  </sheetViews>
  <sheetFormatPr defaultColWidth="8.88671875" defaultRowHeight="13.7" x14ac:dyDescent="0.4"/>
  <cols>
    <col min="3" max="3" width="13.5" bestFit="1" customWidth="1"/>
    <col min="15" max="15" width="13.5" bestFit="1" customWidth="1"/>
    <col min="20" max="20" width="12.109375" bestFit="1" customWidth="1"/>
  </cols>
  <sheetData>
    <row r="1" spans="1:1" ht="22.7" x14ac:dyDescent="0.7">
      <c r="A1" s="8" t="s">
        <v>100</v>
      </c>
    </row>
    <row r="21" spans="2:4" x14ac:dyDescent="0.4">
      <c r="B21" s="2"/>
      <c r="C21" s="7" t="s">
        <v>70</v>
      </c>
      <c r="D21" s="3"/>
    </row>
    <row r="22" spans="2:4" x14ac:dyDescent="0.4">
      <c r="B22" s="1"/>
      <c r="D22" s="4"/>
    </row>
    <row r="23" spans="2:4" x14ac:dyDescent="0.4">
      <c r="B23" s="1"/>
      <c r="C23" s="10" t="s">
        <v>19</v>
      </c>
      <c r="D23" s="4"/>
    </row>
    <row r="24" spans="2:4" x14ac:dyDescent="0.4">
      <c r="B24" s="1"/>
      <c r="C24" s="11" t="s">
        <v>99</v>
      </c>
      <c r="D24" s="4"/>
    </row>
    <row r="25" spans="2:4" x14ac:dyDescent="0.4">
      <c r="B25" s="1"/>
      <c r="C25" s="9" t="s">
        <v>18</v>
      </c>
      <c r="D25" s="4"/>
    </row>
    <row r="26" spans="2:4" x14ac:dyDescent="0.4">
      <c r="B26" s="5"/>
      <c r="C26" s="84"/>
      <c r="D26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ColWidth="8.88671875" defaultRowHeight="12.7" x14ac:dyDescent="0.4"/>
  <cols>
    <col min="1" max="1" width="16.71875" style="13" customWidth="1"/>
    <col min="2" max="2" width="14.83203125" style="13" customWidth="1"/>
    <col min="3" max="3" width="5.5546875" style="13" customWidth="1"/>
    <col min="4" max="4" width="21.109375" style="13" customWidth="1"/>
    <col min="5" max="5" width="5.109375" style="13" bestFit="1" customWidth="1"/>
    <col min="6" max="6" width="16.38671875" style="13" customWidth="1"/>
    <col min="7" max="7" width="5.109375" style="13" bestFit="1" customWidth="1"/>
    <col min="8" max="8" width="23.5" style="13" customWidth="1"/>
    <col min="9" max="11" width="8.88671875" style="13"/>
    <col min="12" max="12" width="23.5" style="13" customWidth="1"/>
    <col min="13" max="16384" width="8.88671875" style="13"/>
  </cols>
  <sheetData>
    <row r="1" spans="1:6" ht="17.7" x14ac:dyDescent="0.55000000000000004">
      <c r="A1" s="12" t="s">
        <v>79</v>
      </c>
    </row>
    <row r="3" spans="1:6" x14ac:dyDescent="0.4">
      <c r="A3" s="14" t="s">
        <v>20</v>
      </c>
      <c r="B3" s="15">
        <v>43432855</v>
      </c>
    </row>
    <row r="6" spans="1:6" ht="25.35" x14ac:dyDescent="0.4">
      <c r="B6" s="82" t="s">
        <v>21</v>
      </c>
      <c r="D6" s="16" t="s">
        <v>22</v>
      </c>
      <c r="F6" s="17" t="s">
        <v>59</v>
      </c>
    </row>
    <row r="7" spans="1:6" x14ac:dyDescent="0.4">
      <c r="A7" s="14" t="s">
        <v>77</v>
      </c>
      <c r="B7" s="18">
        <v>7.1638401972697899E-2</v>
      </c>
      <c r="C7" s="14" t="s">
        <v>7</v>
      </c>
      <c r="D7" s="18">
        <v>0.32100000000000001</v>
      </c>
      <c r="E7" s="14" t="s">
        <v>7</v>
      </c>
      <c r="F7" s="75">
        <v>65.953454828519668</v>
      </c>
    </row>
    <row r="8" spans="1:6" x14ac:dyDescent="0.4">
      <c r="A8" s="14" t="s">
        <v>8</v>
      </c>
      <c r="B8" s="19">
        <v>0.11455164516609564</v>
      </c>
      <c r="C8" s="14" t="s">
        <v>8</v>
      </c>
      <c r="D8" s="19">
        <v>0.26500000000000001</v>
      </c>
      <c r="E8" s="14" t="s">
        <v>8</v>
      </c>
      <c r="F8" s="76">
        <v>70.344928147144799</v>
      </c>
    </row>
    <row r="9" spans="1:6" x14ac:dyDescent="0.4">
      <c r="A9" s="14" t="s">
        <v>9</v>
      </c>
      <c r="B9" s="19">
        <v>0.11714368443535396</v>
      </c>
      <c r="C9" s="14" t="s">
        <v>9</v>
      </c>
      <c r="D9" s="19">
        <v>0.245</v>
      </c>
      <c r="E9" s="14" t="s">
        <v>9</v>
      </c>
      <c r="F9" s="76">
        <v>72.213544204351976</v>
      </c>
    </row>
    <row r="10" spans="1:6" x14ac:dyDescent="0.4">
      <c r="A10" s="14" t="s">
        <v>10</v>
      </c>
      <c r="B10" s="19">
        <v>0.11208830589280425</v>
      </c>
      <c r="C10" s="14" t="s">
        <v>10</v>
      </c>
      <c r="D10" s="19">
        <v>0.18099999999999999</v>
      </c>
      <c r="E10" s="14" t="s">
        <v>10</v>
      </c>
      <c r="F10" s="76">
        <v>75.597859352178702</v>
      </c>
    </row>
    <row r="11" spans="1:6" x14ac:dyDescent="0.4">
      <c r="A11" s="14" t="s">
        <v>11</v>
      </c>
      <c r="B11" s="19">
        <v>0.11762870230290486</v>
      </c>
      <c r="C11" s="14" t="s">
        <v>11</v>
      </c>
      <c r="D11" s="19">
        <v>0.123</v>
      </c>
      <c r="E11" s="14" t="s">
        <v>11</v>
      </c>
      <c r="F11" s="76">
        <v>77.323143845980766</v>
      </c>
    </row>
    <row r="12" spans="1:6" x14ac:dyDescent="0.4">
      <c r="A12" s="14" t="s">
        <v>78</v>
      </c>
      <c r="B12" s="19">
        <v>0.13172031147751195</v>
      </c>
      <c r="C12" s="14" t="s">
        <v>12</v>
      </c>
      <c r="D12" s="19">
        <v>0.40300000000000002</v>
      </c>
      <c r="E12" s="14" t="s">
        <v>12</v>
      </c>
      <c r="F12" s="76">
        <v>61.925213745047813</v>
      </c>
    </row>
    <row r="13" spans="1:6" x14ac:dyDescent="0.4">
      <c r="A13" s="14" t="s">
        <v>13</v>
      </c>
      <c r="B13" s="19">
        <v>9.1390603546890825E-2</v>
      </c>
      <c r="C13" s="14" t="s">
        <v>13</v>
      </c>
      <c r="D13" s="19">
        <v>0.31900000000000001</v>
      </c>
      <c r="E13" s="14" t="s">
        <v>13</v>
      </c>
      <c r="F13" s="76">
        <v>66.81695247332172</v>
      </c>
    </row>
    <row r="14" spans="1:6" x14ac:dyDescent="0.4">
      <c r="A14" s="14" t="s">
        <v>14</v>
      </c>
      <c r="B14" s="19">
        <v>8.3520398858892606E-2</v>
      </c>
      <c r="C14" s="14" t="s">
        <v>14</v>
      </c>
      <c r="D14" s="19">
        <v>0.27500000000000002</v>
      </c>
      <c r="E14" s="14" t="s">
        <v>14</v>
      </c>
      <c r="F14" s="76">
        <v>68.975036101886801</v>
      </c>
    </row>
    <row r="15" spans="1:6" x14ac:dyDescent="0.4">
      <c r="A15" s="14" t="s">
        <v>15</v>
      </c>
      <c r="B15" s="19">
        <v>8.5058429852449879E-2</v>
      </c>
      <c r="C15" s="14" t="s">
        <v>15</v>
      </c>
      <c r="D15" s="19">
        <v>0.20399999999999999</v>
      </c>
      <c r="E15" s="14" t="s">
        <v>15</v>
      </c>
      <c r="F15" s="76">
        <v>72.648214965877315</v>
      </c>
    </row>
    <row r="16" spans="1:6" x14ac:dyDescent="0.4">
      <c r="A16" s="14" t="s">
        <v>16</v>
      </c>
      <c r="B16" s="20">
        <v>7.5259516494398118E-2</v>
      </c>
      <c r="C16" s="14" t="s">
        <v>16</v>
      </c>
      <c r="D16" s="20">
        <v>0.13300000000000001</v>
      </c>
      <c r="E16" s="14" t="s">
        <v>16</v>
      </c>
      <c r="F16" s="77">
        <v>74.561155997724143</v>
      </c>
    </row>
    <row r="18" spans="1:8" ht="17.7" x14ac:dyDescent="0.55000000000000004">
      <c r="A18" s="12" t="s">
        <v>80</v>
      </c>
    </row>
    <row r="20" spans="1:8" ht="38" x14ac:dyDescent="0.4">
      <c r="B20" s="82" t="s">
        <v>23</v>
      </c>
      <c r="D20" s="17" t="s">
        <v>71</v>
      </c>
      <c r="F20" s="17" t="s">
        <v>24</v>
      </c>
      <c r="H20" s="17" t="s">
        <v>72</v>
      </c>
    </row>
    <row r="21" spans="1:8" x14ac:dyDescent="0.4">
      <c r="A21" s="21" t="s">
        <v>6</v>
      </c>
      <c r="B21" s="18">
        <v>0.35010008016193017</v>
      </c>
      <c r="C21" s="14" t="s">
        <v>7</v>
      </c>
      <c r="D21" s="18">
        <v>0.38300000000000001</v>
      </c>
      <c r="E21" s="21" t="s">
        <v>6</v>
      </c>
      <c r="F21" s="18">
        <v>0.29599999999999999</v>
      </c>
      <c r="G21" s="14" t="s">
        <v>7</v>
      </c>
      <c r="H21" s="18">
        <v>0.4</v>
      </c>
    </row>
    <row r="22" spans="1:8" x14ac:dyDescent="0.4">
      <c r="A22" s="21" t="s">
        <v>1</v>
      </c>
      <c r="B22" s="19">
        <v>0.36754163643743587</v>
      </c>
      <c r="C22" s="14" t="s">
        <v>8</v>
      </c>
      <c r="D22" s="19">
        <v>0.35099999999999998</v>
      </c>
      <c r="E22" s="21" t="s">
        <v>1</v>
      </c>
      <c r="F22" s="19">
        <v>0.252</v>
      </c>
      <c r="G22" s="14" t="s">
        <v>8</v>
      </c>
      <c r="H22" s="19">
        <v>0.2</v>
      </c>
    </row>
    <row r="23" spans="1:8" x14ac:dyDescent="0.4">
      <c r="A23" s="21" t="s">
        <v>2</v>
      </c>
      <c r="B23" s="19">
        <v>0.35790850897248822</v>
      </c>
      <c r="C23" s="14" t="s">
        <v>9</v>
      </c>
      <c r="D23" s="19">
        <v>0.38300000000000001</v>
      </c>
      <c r="E23" s="21" t="s">
        <v>2</v>
      </c>
      <c r="F23" s="19">
        <v>0.29399999999999998</v>
      </c>
      <c r="G23" s="14" t="s">
        <v>9</v>
      </c>
      <c r="H23" s="19">
        <v>0</v>
      </c>
    </row>
    <row r="24" spans="1:8" x14ac:dyDescent="0.4">
      <c r="A24" s="21" t="s">
        <v>3</v>
      </c>
      <c r="B24" s="19">
        <v>0.34520454119896327</v>
      </c>
      <c r="C24" s="14" t="s">
        <v>10</v>
      </c>
      <c r="D24" s="19">
        <v>0.35399999999999998</v>
      </c>
      <c r="E24" s="21" t="s">
        <v>3</v>
      </c>
      <c r="F24" s="19">
        <v>0.22900000000000001</v>
      </c>
      <c r="G24" s="14" t="s">
        <v>10</v>
      </c>
      <c r="H24" s="19">
        <v>0</v>
      </c>
    </row>
    <row r="25" spans="1:8" x14ac:dyDescent="0.4">
      <c r="A25" s="21" t="s">
        <v>4</v>
      </c>
      <c r="B25" s="20">
        <v>0.35243034465841372</v>
      </c>
      <c r="C25" s="14" t="s">
        <v>11</v>
      </c>
      <c r="D25" s="19">
        <v>0.39800000000000002</v>
      </c>
      <c r="E25" s="21" t="s">
        <v>4</v>
      </c>
      <c r="F25" s="20">
        <v>0.25900000000000001</v>
      </c>
      <c r="G25" s="14" t="s">
        <v>11</v>
      </c>
      <c r="H25" s="19">
        <v>0</v>
      </c>
    </row>
    <row r="26" spans="1:8" x14ac:dyDescent="0.4">
      <c r="C26" s="14" t="s">
        <v>12</v>
      </c>
      <c r="D26" s="19">
        <v>0.434</v>
      </c>
      <c r="G26" s="14" t="s">
        <v>12</v>
      </c>
      <c r="H26" s="19">
        <v>0.5</v>
      </c>
    </row>
    <row r="27" spans="1:8" x14ac:dyDescent="0.4">
      <c r="C27" s="14" t="s">
        <v>13</v>
      </c>
      <c r="D27" s="19">
        <v>0.39800000000000002</v>
      </c>
      <c r="G27" s="14" t="s">
        <v>13</v>
      </c>
      <c r="H27" s="19">
        <v>0.3</v>
      </c>
    </row>
    <row r="28" spans="1:8" x14ac:dyDescent="0.4">
      <c r="C28" s="14" t="s">
        <v>14</v>
      </c>
      <c r="D28" s="19">
        <v>0.36899999999999999</v>
      </c>
      <c r="G28" s="14" t="s">
        <v>14</v>
      </c>
      <c r="H28" s="19">
        <v>0.1</v>
      </c>
    </row>
    <row r="29" spans="1:8" x14ac:dyDescent="0.4">
      <c r="C29" s="14" t="s">
        <v>15</v>
      </c>
      <c r="D29" s="19">
        <v>0.39200000000000002</v>
      </c>
      <c r="G29" s="14" t="s">
        <v>15</v>
      </c>
      <c r="H29" s="19">
        <v>0</v>
      </c>
    </row>
    <row r="30" spans="1:8" x14ac:dyDescent="0.4">
      <c r="C30" s="14" t="s">
        <v>16</v>
      </c>
      <c r="D30" s="20">
        <v>0.38900000000000001</v>
      </c>
      <c r="G30" s="14" t="s">
        <v>16</v>
      </c>
      <c r="H30" s="20">
        <v>0</v>
      </c>
    </row>
    <row r="34" spans="1:1" ht="25.5" customHeight="1" x14ac:dyDescent="0.4"/>
    <row r="35" spans="1:1" x14ac:dyDescent="0.4">
      <c r="A35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workbookViewId="0"/>
  </sheetViews>
  <sheetFormatPr defaultColWidth="8.88671875" defaultRowHeight="13.7" x14ac:dyDescent="0.4"/>
  <cols>
    <col min="1" max="1" width="16.71875" customWidth="1"/>
    <col min="2" max="2" width="24.38671875" customWidth="1"/>
    <col min="3" max="3" width="16.38671875" customWidth="1"/>
    <col min="4" max="4" width="21.109375" customWidth="1"/>
    <col min="5" max="5" width="5.109375" bestFit="1" customWidth="1"/>
    <col min="6" max="6" width="16.38671875" customWidth="1"/>
  </cols>
  <sheetData>
    <row r="1" spans="1:6" ht="17.7" x14ac:dyDescent="0.55000000000000004">
      <c r="A1" s="12" t="s">
        <v>81</v>
      </c>
      <c r="B1" s="13"/>
      <c r="C1" s="13"/>
      <c r="D1" s="13"/>
      <c r="E1" s="13"/>
      <c r="F1" s="13"/>
    </row>
    <row r="2" spans="1:6" x14ac:dyDescent="0.4">
      <c r="A2" s="13"/>
      <c r="B2" s="13"/>
      <c r="C2" s="13"/>
      <c r="D2" s="13"/>
      <c r="E2" s="13"/>
      <c r="F2" s="13"/>
    </row>
    <row r="3" spans="1:6" ht="38" x14ac:dyDescent="0.4">
      <c r="A3" s="13"/>
      <c r="B3" s="72" t="s">
        <v>25</v>
      </c>
      <c r="C3" s="13"/>
      <c r="D3" s="72" t="s">
        <v>26</v>
      </c>
      <c r="E3" s="13"/>
      <c r="F3" s="72" t="s">
        <v>60</v>
      </c>
    </row>
    <row r="4" spans="1:6" x14ac:dyDescent="0.4">
      <c r="A4" s="21" t="s">
        <v>76</v>
      </c>
      <c r="B4" s="22">
        <v>1.6</v>
      </c>
      <c r="C4" s="21" t="s">
        <v>6</v>
      </c>
      <c r="D4" s="18">
        <v>3.2415897346806166E-2</v>
      </c>
      <c r="E4" s="21" t="s">
        <v>6</v>
      </c>
      <c r="F4" s="23">
        <v>0.91249185617261297</v>
      </c>
    </row>
    <row r="5" spans="1:6" x14ac:dyDescent="0.4">
      <c r="A5" s="13"/>
      <c r="B5" s="13"/>
      <c r="C5" s="21" t="s">
        <v>1</v>
      </c>
      <c r="D5" s="19">
        <v>3.7359321692194108E-2</v>
      </c>
      <c r="E5" s="21" t="s">
        <v>1</v>
      </c>
      <c r="F5" s="24">
        <v>0.9052577746330126</v>
      </c>
    </row>
    <row r="6" spans="1:6" x14ac:dyDescent="0.4">
      <c r="A6" s="13"/>
      <c r="B6" s="13"/>
      <c r="C6" s="21" t="s">
        <v>2</v>
      </c>
      <c r="D6" s="19">
        <v>4.2302746037582051E-2</v>
      </c>
      <c r="E6" s="21" t="s">
        <v>2</v>
      </c>
      <c r="F6" s="24">
        <v>0.87247106636879579</v>
      </c>
    </row>
    <row r="7" spans="1:6" x14ac:dyDescent="0.4">
      <c r="A7" s="13"/>
      <c r="B7" s="72" t="s">
        <v>27</v>
      </c>
      <c r="C7" s="21" t="s">
        <v>3</v>
      </c>
      <c r="D7" s="19">
        <v>4.7246170382969993E-2</v>
      </c>
      <c r="E7" s="21" t="s">
        <v>3</v>
      </c>
      <c r="F7" s="24">
        <v>0.86878952538449106</v>
      </c>
    </row>
    <row r="8" spans="1:6" x14ac:dyDescent="0.4">
      <c r="A8" s="21" t="s">
        <v>76</v>
      </c>
      <c r="B8" s="25">
        <v>0.371</v>
      </c>
      <c r="C8" s="21" t="s">
        <v>4</v>
      </c>
      <c r="D8" s="20">
        <v>5.2189594728357928E-2</v>
      </c>
      <c r="E8" s="21" t="s">
        <v>4</v>
      </c>
      <c r="F8" s="26">
        <v>0.92760610829740386</v>
      </c>
    </row>
    <row r="9" spans="1:6" x14ac:dyDescent="0.4">
      <c r="A9" s="13"/>
      <c r="B9" s="13"/>
      <c r="C9" s="13"/>
      <c r="D9" s="13"/>
      <c r="E9" s="13"/>
      <c r="F9" s="13"/>
    </row>
    <row r="10" spans="1:6" ht="17.7" x14ac:dyDescent="0.55000000000000004">
      <c r="A10" s="12" t="s">
        <v>82</v>
      </c>
      <c r="B10" s="13"/>
      <c r="C10" s="13"/>
      <c r="D10" s="13"/>
      <c r="E10" s="13"/>
      <c r="F10" s="13"/>
    </row>
    <row r="11" spans="1:6" x14ac:dyDescent="0.4">
      <c r="A11" s="13"/>
      <c r="B11" s="13"/>
      <c r="C11" s="13"/>
      <c r="D11" s="13"/>
      <c r="E11" s="13"/>
      <c r="F11" s="13"/>
    </row>
    <row r="12" spans="1:6" ht="25.35" x14ac:dyDescent="0.4">
      <c r="A12" s="13"/>
      <c r="B12" s="72" t="s">
        <v>28</v>
      </c>
      <c r="C12" s="13"/>
      <c r="D12" s="72" t="s">
        <v>29</v>
      </c>
      <c r="E12" s="13"/>
      <c r="F12" s="13"/>
    </row>
    <row r="13" spans="1:6" x14ac:dyDescent="0.4">
      <c r="A13" s="21" t="s">
        <v>76</v>
      </c>
      <c r="B13" s="27">
        <v>35.840000000000003</v>
      </c>
      <c r="C13" s="21" t="s">
        <v>6</v>
      </c>
      <c r="D13" s="28">
        <v>2282.0475757448598</v>
      </c>
      <c r="E13" s="13"/>
      <c r="F13" s="13"/>
    </row>
    <row r="14" spans="1:6" x14ac:dyDescent="0.4">
      <c r="A14" s="13"/>
      <c r="B14" s="13"/>
      <c r="C14" s="21" t="s">
        <v>1</v>
      </c>
      <c r="D14" s="29">
        <v>2618.50951543678</v>
      </c>
      <c r="E14" s="13"/>
      <c r="F14" s="13"/>
    </row>
    <row r="15" spans="1:6" x14ac:dyDescent="0.4">
      <c r="A15" s="13"/>
      <c r="B15" s="13"/>
      <c r="C15" s="21" t="s">
        <v>2</v>
      </c>
      <c r="D15" s="29">
        <v>3083.1870889524798</v>
      </c>
      <c r="E15" s="13"/>
      <c r="F15" s="13"/>
    </row>
    <row r="16" spans="1:6" ht="25.35" x14ac:dyDescent="0.4">
      <c r="A16" s="13"/>
      <c r="B16" s="72" t="s">
        <v>75</v>
      </c>
      <c r="C16" s="21" t="s">
        <v>3</v>
      </c>
      <c r="D16" s="29">
        <v>3147.9844004522702</v>
      </c>
      <c r="E16" s="13"/>
      <c r="F16" s="13"/>
    </row>
    <row r="17" spans="1:6" x14ac:dyDescent="0.4">
      <c r="A17" s="21" t="s">
        <v>76</v>
      </c>
      <c r="B17" s="27">
        <v>11.69</v>
      </c>
      <c r="C17" s="21" t="s">
        <v>4</v>
      </c>
      <c r="D17" s="30">
        <v>3004.9872607479601</v>
      </c>
      <c r="E17" s="13"/>
      <c r="F17" s="13"/>
    </row>
    <row r="18" spans="1:6" x14ac:dyDescent="0.4">
      <c r="A18" s="13"/>
      <c r="B18" s="13"/>
      <c r="C18" s="13"/>
      <c r="D18" s="13"/>
      <c r="E18" s="13"/>
      <c r="F18" s="13"/>
    </row>
    <row r="19" spans="1:6" ht="38" x14ac:dyDescent="0.4">
      <c r="A19" s="13"/>
      <c r="B19" s="72" t="s">
        <v>74</v>
      </c>
      <c r="C19" s="13"/>
      <c r="D19" s="72" t="s">
        <v>73</v>
      </c>
      <c r="E19" s="13"/>
      <c r="F19" s="13"/>
    </row>
    <row r="20" spans="1:6" x14ac:dyDescent="0.4">
      <c r="A20" s="21" t="s">
        <v>76</v>
      </c>
      <c r="B20" s="27">
        <v>2.14</v>
      </c>
      <c r="C20" s="21" t="s">
        <v>76</v>
      </c>
      <c r="D20" s="31">
        <v>15000000</v>
      </c>
      <c r="E20" s="13"/>
      <c r="F20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4D52-82FA-4B65-8A7C-5605364028A6}">
  <dimension ref="A1:O46"/>
  <sheetViews>
    <sheetView workbookViewId="0"/>
  </sheetViews>
  <sheetFormatPr defaultRowHeight="13.7" x14ac:dyDescent="0.4"/>
  <cols>
    <col min="2" max="2" width="10.33203125" customWidth="1"/>
    <col min="3" max="3" width="9.609375" customWidth="1"/>
  </cols>
  <sheetData>
    <row r="1" spans="1:13" ht="17.7" x14ac:dyDescent="0.55000000000000004">
      <c r="A1" s="12" t="s">
        <v>90</v>
      </c>
    </row>
    <row r="3" spans="1:13" s="13" customFormat="1" ht="15.35" x14ac:dyDescent="0.5">
      <c r="A3" s="33" t="s">
        <v>83</v>
      </c>
    </row>
    <row r="4" spans="1:13" s="13" customFormat="1" ht="50.7" x14ac:dyDescent="0.4">
      <c r="B4" s="81" t="s">
        <v>30</v>
      </c>
      <c r="C4" s="81" t="s">
        <v>31</v>
      </c>
      <c r="D4" s="81" t="s">
        <v>32</v>
      </c>
      <c r="E4" s="17" t="s">
        <v>33</v>
      </c>
      <c r="F4" s="17" t="s">
        <v>34</v>
      </c>
      <c r="G4" s="17" t="s">
        <v>35</v>
      </c>
      <c r="H4" s="17" t="s">
        <v>36</v>
      </c>
      <c r="I4" s="73" t="s">
        <v>37</v>
      </c>
      <c r="J4" s="73" t="s">
        <v>38</v>
      </c>
      <c r="K4" s="17" t="s">
        <v>39</v>
      </c>
      <c r="L4" s="73" t="s">
        <v>84</v>
      </c>
      <c r="M4" s="17" t="s">
        <v>41</v>
      </c>
    </row>
    <row r="5" spans="1:13" s="13" customFormat="1" ht="12.7" x14ac:dyDescent="0.4">
      <c r="A5" s="14" t="s">
        <v>7</v>
      </c>
      <c r="B5" s="52"/>
      <c r="C5" s="52"/>
      <c r="D5" s="52"/>
      <c r="E5" s="58"/>
      <c r="F5" s="52"/>
      <c r="G5" s="52"/>
      <c r="H5" s="52"/>
      <c r="I5" s="36">
        <f>G5*'Inputs 2'!$D$4*'Inputs 2'!$B$4</f>
        <v>0</v>
      </c>
      <c r="J5" s="36">
        <f>H5*'Inputs 2'!$D$4</f>
        <v>0</v>
      </c>
      <c r="K5" s="34">
        <f t="shared" ref="K5:K14" si="0">I5+J5</f>
        <v>0</v>
      </c>
      <c r="L5" s="36">
        <f>K5*'Inputs 2'!$B$8</f>
        <v>0</v>
      </c>
      <c r="M5" s="34">
        <f t="shared" ref="M5:M14" si="1">K5-L5</f>
        <v>0</v>
      </c>
    </row>
    <row r="6" spans="1:13" s="13" customFormat="1" ht="12.7" x14ac:dyDescent="0.4">
      <c r="A6" s="14" t="s">
        <v>8</v>
      </c>
      <c r="B6" s="53"/>
      <c r="C6" s="53"/>
      <c r="D6" s="53"/>
      <c r="E6" s="59"/>
      <c r="F6" s="53"/>
      <c r="G6" s="53"/>
      <c r="H6" s="53"/>
      <c r="I6" s="36">
        <f>G6*'Inputs 2'!$D$5*'Inputs 2'!$B$4</f>
        <v>0</v>
      </c>
      <c r="J6" s="36">
        <f>H6*'Inputs 2'!$D$5</f>
        <v>0</v>
      </c>
      <c r="K6" s="36">
        <f t="shared" si="0"/>
        <v>0</v>
      </c>
      <c r="L6" s="36">
        <f>K6*'Inputs 2'!$B$8</f>
        <v>0</v>
      </c>
      <c r="M6" s="36">
        <f t="shared" si="1"/>
        <v>0</v>
      </c>
    </row>
    <row r="7" spans="1:13" s="13" customFormat="1" ht="12.7" x14ac:dyDescent="0.4">
      <c r="A7" s="14" t="s">
        <v>9</v>
      </c>
      <c r="B7" s="53"/>
      <c r="C7" s="53"/>
      <c r="D7" s="53"/>
      <c r="E7" s="59"/>
      <c r="F7" s="53"/>
      <c r="G7" s="53"/>
      <c r="H7" s="53"/>
      <c r="I7" s="36">
        <f>G7*'Inputs 2'!$D$6*'Inputs 2'!$B$4</f>
        <v>0</v>
      </c>
      <c r="J7" s="36">
        <f>H7*'Inputs 2'!$D$6</f>
        <v>0</v>
      </c>
      <c r="K7" s="36">
        <f t="shared" si="0"/>
        <v>0</v>
      </c>
      <c r="L7" s="36">
        <f>K7*'Inputs 2'!$B$8</f>
        <v>0</v>
      </c>
      <c r="M7" s="36">
        <f t="shared" si="1"/>
        <v>0</v>
      </c>
    </row>
    <row r="8" spans="1:13" s="13" customFormat="1" ht="12.7" x14ac:dyDescent="0.4">
      <c r="A8" s="14" t="s">
        <v>10</v>
      </c>
      <c r="B8" s="53"/>
      <c r="C8" s="53"/>
      <c r="D8" s="53"/>
      <c r="E8" s="59"/>
      <c r="F8" s="53"/>
      <c r="G8" s="53"/>
      <c r="H8" s="53"/>
      <c r="I8" s="36">
        <f>G8*'Inputs 2'!$D$7*'Inputs 2'!$B$4</f>
        <v>0</v>
      </c>
      <c r="J8" s="36">
        <f>H8*'Inputs 2'!$D$7</f>
        <v>0</v>
      </c>
      <c r="K8" s="36">
        <f t="shared" si="0"/>
        <v>0</v>
      </c>
      <c r="L8" s="36">
        <f>K8*'Inputs 2'!$B$8</f>
        <v>0</v>
      </c>
      <c r="M8" s="36">
        <f t="shared" si="1"/>
        <v>0</v>
      </c>
    </row>
    <row r="9" spans="1:13" s="13" customFormat="1" ht="12.7" x14ac:dyDescent="0.4">
      <c r="A9" s="14" t="s">
        <v>11</v>
      </c>
      <c r="B9" s="53"/>
      <c r="C9" s="53"/>
      <c r="D9" s="53"/>
      <c r="E9" s="59"/>
      <c r="F9" s="53"/>
      <c r="G9" s="53"/>
      <c r="H9" s="53"/>
      <c r="I9" s="36">
        <f>G9*'Inputs 2'!$D$8*'Inputs 2'!$B$4</f>
        <v>0</v>
      </c>
      <c r="J9" s="36">
        <f>H9*'Inputs 2'!$D$8</f>
        <v>0</v>
      </c>
      <c r="K9" s="36">
        <f t="shared" si="0"/>
        <v>0</v>
      </c>
      <c r="L9" s="36">
        <f>K9*'Inputs 2'!$B$8</f>
        <v>0</v>
      </c>
      <c r="M9" s="36">
        <f t="shared" si="1"/>
        <v>0</v>
      </c>
    </row>
    <row r="10" spans="1:13" s="13" customFormat="1" ht="12.7" x14ac:dyDescent="0.4">
      <c r="A10" s="14" t="s">
        <v>12</v>
      </c>
      <c r="B10" s="53"/>
      <c r="C10" s="53"/>
      <c r="D10" s="53"/>
      <c r="E10" s="59"/>
      <c r="F10" s="53"/>
      <c r="G10" s="53"/>
      <c r="H10" s="53"/>
      <c r="I10" s="36">
        <f>G10*'Inputs 2'!$D$4*'Inputs 2'!$B$4</f>
        <v>0</v>
      </c>
      <c r="J10" s="36">
        <f>H10*'Inputs 2'!$D$4</f>
        <v>0</v>
      </c>
      <c r="K10" s="36">
        <f t="shared" si="0"/>
        <v>0</v>
      </c>
      <c r="L10" s="36">
        <f>K10*'Inputs 2'!$B$8</f>
        <v>0</v>
      </c>
      <c r="M10" s="36">
        <f t="shared" si="1"/>
        <v>0</v>
      </c>
    </row>
    <row r="11" spans="1:13" s="13" customFormat="1" ht="12.7" x14ac:dyDescent="0.4">
      <c r="A11" s="14" t="s">
        <v>13</v>
      </c>
      <c r="B11" s="53"/>
      <c r="C11" s="53"/>
      <c r="D11" s="53"/>
      <c r="E11" s="59"/>
      <c r="F11" s="53"/>
      <c r="G11" s="53"/>
      <c r="H11" s="53"/>
      <c r="I11" s="36">
        <f>G11*'Inputs 2'!$D$5*'Inputs 2'!$B$4</f>
        <v>0</v>
      </c>
      <c r="J11" s="36">
        <f>H11*'Inputs 2'!$D$5</f>
        <v>0</v>
      </c>
      <c r="K11" s="36">
        <f t="shared" si="0"/>
        <v>0</v>
      </c>
      <c r="L11" s="36">
        <f>K11*'Inputs 2'!$B$8</f>
        <v>0</v>
      </c>
      <c r="M11" s="36">
        <f t="shared" si="1"/>
        <v>0</v>
      </c>
    </row>
    <row r="12" spans="1:13" s="13" customFormat="1" ht="12.7" x14ac:dyDescent="0.4">
      <c r="A12" s="14" t="s">
        <v>14</v>
      </c>
      <c r="B12" s="53"/>
      <c r="C12" s="53"/>
      <c r="D12" s="53"/>
      <c r="E12" s="59"/>
      <c r="F12" s="53"/>
      <c r="G12" s="53"/>
      <c r="H12" s="53"/>
      <c r="I12" s="36">
        <f>G12*'Inputs 2'!$D$6*'Inputs 2'!$B$4</f>
        <v>0</v>
      </c>
      <c r="J12" s="36">
        <f>H12*'Inputs 2'!$D$6</f>
        <v>0</v>
      </c>
      <c r="K12" s="36">
        <f t="shared" si="0"/>
        <v>0</v>
      </c>
      <c r="L12" s="36">
        <f>K12*'Inputs 2'!$B$8</f>
        <v>0</v>
      </c>
      <c r="M12" s="36">
        <f t="shared" si="1"/>
        <v>0</v>
      </c>
    </row>
    <row r="13" spans="1:13" s="13" customFormat="1" ht="12.7" x14ac:dyDescent="0.4">
      <c r="A13" s="14" t="s">
        <v>15</v>
      </c>
      <c r="B13" s="53"/>
      <c r="C13" s="53"/>
      <c r="D13" s="53"/>
      <c r="E13" s="59"/>
      <c r="F13" s="53"/>
      <c r="G13" s="53"/>
      <c r="H13" s="53"/>
      <c r="I13" s="36">
        <f>G13*'Inputs 2'!$D$7*'Inputs 2'!$B$4</f>
        <v>0</v>
      </c>
      <c r="J13" s="36">
        <f>H13*'Inputs 2'!$D$7</f>
        <v>0</v>
      </c>
      <c r="K13" s="36">
        <f t="shared" si="0"/>
        <v>0</v>
      </c>
      <c r="L13" s="36">
        <f>K13*'Inputs 2'!$B$8</f>
        <v>0</v>
      </c>
      <c r="M13" s="36">
        <f t="shared" si="1"/>
        <v>0</v>
      </c>
    </row>
    <row r="14" spans="1:13" s="13" customFormat="1" ht="12.7" x14ac:dyDescent="0.4">
      <c r="A14" s="14" t="s">
        <v>16</v>
      </c>
      <c r="B14" s="54"/>
      <c r="C14" s="54"/>
      <c r="D14" s="54"/>
      <c r="E14" s="60"/>
      <c r="F14" s="54"/>
      <c r="G14" s="54"/>
      <c r="H14" s="54"/>
      <c r="I14" s="38">
        <f>G14*'Inputs 2'!$D$8*'Inputs 2'!$B$4</f>
        <v>0</v>
      </c>
      <c r="J14" s="38">
        <f>H14*'Inputs 2'!$D$8</f>
        <v>0</v>
      </c>
      <c r="K14" s="38">
        <f t="shared" si="0"/>
        <v>0</v>
      </c>
      <c r="L14" s="38">
        <f>K14*'Inputs 2'!$B$8</f>
        <v>0</v>
      </c>
      <c r="M14" s="38">
        <f t="shared" si="1"/>
        <v>0</v>
      </c>
    </row>
    <row r="15" spans="1:13" s="13" customFormat="1" ht="12.7" x14ac:dyDescent="0.4"/>
    <row r="16" spans="1:13" s="13" customFormat="1" ht="12.7" x14ac:dyDescent="0.4">
      <c r="A16" s="21" t="s">
        <v>17</v>
      </c>
      <c r="B16" s="55"/>
      <c r="C16" s="56"/>
      <c r="D16" s="56"/>
      <c r="E16" s="56"/>
      <c r="F16" s="56"/>
      <c r="G16" s="56"/>
      <c r="H16" s="56"/>
      <c r="I16" s="41">
        <f t="shared" ref="I16:M16" si="2">SUM(I5:I14)</f>
        <v>0</v>
      </c>
      <c r="J16" s="41">
        <f t="shared" si="2"/>
        <v>0</v>
      </c>
      <c r="K16" s="41">
        <f t="shared" si="2"/>
        <v>0</v>
      </c>
      <c r="L16" s="41">
        <f t="shared" si="2"/>
        <v>0</v>
      </c>
      <c r="M16" s="41">
        <f t="shared" si="2"/>
        <v>0</v>
      </c>
    </row>
    <row r="17" spans="1:15" s="13" customFormat="1" ht="12.7" x14ac:dyDescent="0.4"/>
    <row r="18" spans="1:15" s="13" customFormat="1" ht="15.35" x14ac:dyDescent="0.5">
      <c r="A18" s="33" t="s">
        <v>67</v>
      </c>
    </row>
    <row r="19" spans="1:15" s="13" customFormat="1" ht="63.35" x14ac:dyDescent="0.4">
      <c r="B19" s="82" t="s">
        <v>30</v>
      </c>
      <c r="C19" s="16" t="s">
        <v>31</v>
      </c>
      <c r="D19" s="16" t="s">
        <v>32</v>
      </c>
      <c r="E19" s="17" t="s">
        <v>33</v>
      </c>
      <c r="F19" s="17" t="s">
        <v>34</v>
      </c>
      <c r="G19" s="17" t="s">
        <v>35</v>
      </c>
      <c r="H19" s="17" t="s">
        <v>36</v>
      </c>
      <c r="I19" s="73" t="s">
        <v>37</v>
      </c>
      <c r="J19" s="73" t="s">
        <v>38</v>
      </c>
      <c r="K19" s="17" t="s">
        <v>39</v>
      </c>
      <c r="L19" s="17" t="s">
        <v>40</v>
      </c>
      <c r="M19" s="17" t="s">
        <v>41</v>
      </c>
    </row>
    <row r="20" spans="1:15" s="13" customFormat="1" ht="12.7" x14ac:dyDescent="0.4">
      <c r="A20" s="14" t="s">
        <v>7</v>
      </c>
      <c r="B20" s="34">
        <f t="shared" ref="B20:D29" si="3">B5</f>
        <v>0</v>
      </c>
      <c r="C20" s="34">
        <f t="shared" si="3"/>
        <v>0</v>
      </c>
      <c r="D20" s="34">
        <f t="shared" si="3"/>
        <v>0</v>
      </c>
      <c r="E20" s="52"/>
      <c r="F20" s="52"/>
      <c r="G20" s="52"/>
      <c r="H20" s="52"/>
      <c r="I20" s="36">
        <f>G20*'Inputs 2'!$D$4*'Inputs 2'!$B$4</f>
        <v>0</v>
      </c>
      <c r="J20" s="36">
        <f>H20*'Inputs 2'!$D$4</f>
        <v>0</v>
      </c>
      <c r="K20" s="34">
        <f t="shared" ref="K20:K29" si="4">I20+J20</f>
        <v>0</v>
      </c>
      <c r="L20" s="36">
        <f>K20*'Inputs 2'!$B$8</f>
        <v>0</v>
      </c>
      <c r="M20" s="34">
        <f t="shared" ref="M20:M29" si="5">K20-L20</f>
        <v>0</v>
      </c>
      <c r="O20" s="42"/>
    </row>
    <row r="21" spans="1:15" s="13" customFormat="1" ht="12.7" x14ac:dyDescent="0.4">
      <c r="A21" s="14" t="s">
        <v>8</v>
      </c>
      <c r="B21" s="36">
        <f t="shared" si="3"/>
        <v>0</v>
      </c>
      <c r="C21" s="36">
        <f t="shared" si="3"/>
        <v>0</v>
      </c>
      <c r="D21" s="36">
        <f t="shared" si="3"/>
        <v>0</v>
      </c>
      <c r="E21" s="53"/>
      <c r="F21" s="53"/>
      <c r="G21" s="53"/>
      <c r="H21" s="53"/>
      <c r="I21" s="36">
        <f>G21*'Inputs 2'!$D$5*'Inputs 2'!$B$4</f>
        <v>0</v>
      </c>
      <c r="J21" s="36">
        <f>H21*'Inputs 2'!$D$5</f>
        <v>0</v>
      </c>
      <c r="K21" s="36">
        <f t="shared" si="4"/>
        <v>0</v>
      </c>
      <c r="L21" s="36">
        <f>K21*'Inputs 2'!$B$8</f>
        <v>0</v>
      </c>
      <c r="M21" s="36">
        <f t="shared" si="5"/>
        <v>0</v>
      </c>
      <c r="O21" s="42"/>
    </row>
    <row r="22" spans="1:15" s="13" customFormat="1" ht="12.7" x14ac:dyDescent="0.4">
      <c r="A22" s="14" t="s">
        <v>9</v>
      </c>
      <c r="B22" s="36">
        <f t="shared" si="3"/>
        <v>0</v>
      </c>
      <c r="C22" s="36">
        <f t="shared" si="3"/>
        <v>0</v>
      </c>
      <c r="D22" s="36">
        <f t="shared" si="3"/>
        <v>0</v>
      </c>
      <c r="E22" s="53"/>
      <c r="F22" s="53"/>
      <c r="G22" s="53"/>
      <c r="H22" s="53"/>
      <c r="I22" s="36">
        <f>G22*'Inputs 2'!$D$6*'Inputs 2'!$B$4</f>
        <v>0</v>
      </c>
      <c r="J22" s="36">
        <f>H22*'Inputs 2'!$D$6</f>
        <v>0</v>
      </c>
      <c r="K22" s="36">
        <f t="shared" si="4"/>
        <v>0</v>
      </c>
      <c r="L22" s="36">
        <f>K22*'Inputs 2'!$B$8</f>
        <v>0</v>
      </c>
      <c r="M22" s="36">
        <f t="shared" si="5"/>
        <v>0</v>
      </c>
      <c r="O22" s="42"/>
    </row>
    <row r="23" spans="1:15" s="13" customFormat="1" ht="12.7" x14ac:dyDescent="0.4">
      <c r="A23" s="14" t="s">
        <v>10</v>
      </c>
      <c r="B23" s="36">
        <f t="shared" si="3"/>
        <v>0</v>
      </c>
      <c r="C23" s="36">
        <f t="shared" si="3"/>
        <v>0</v>
      </c>
      <c r="D23" s="36">
        <f t="shared" si="3"/>
        <v>0</v>
      </c>
      <c r="E23" s="53"/>
      <c r="F23" s="53"/>
      <c r="G23" s="53"/>
      <c r="H23" s="53"/>
      <c r="I23" s="36">
        <f>G23*'Inputs 2'!$D$7*'Inputs 2'!$B$4</f>
        <v>0</v>
      </c>
      <c r="J23" s="36">
        <f>H23*'Inputs 2'!$D$7</f>
        <v>0</v>
      </c>
      <c r="K23" s="36">
        <f t="shared" si="4"/>
        <v>0</v>
      </c>
      <c r="L23" s="36">
        <f>K23*'Inputs 2'!$B$8</f>
        <v>0</v>
      </c>
      <c r="M23" s="36">
        <f t="shared" si="5"/>
        <v>0</v>
      </c>
      <c r="O23" s="42"/>
    </row>
    <row r="24" spans="1:15" s="13" customFormat="1" ht="12.7" x14ac:dyDescent="0.4">
      <c r="A24" s="14" t="s">
        <v>11</v>
      </c>
      <c r="B24" s="36">
        <f t="shared" si="3"/>
        <v>0</v>
      </c>
      <c r="C24" s="36">
        <f t="shared" si="3"/>
        <v>0</v>
      </c>
      <c r="D24" s="36">
        <f t="shared" si="3"/>
        <v>0</v>
      </c>
      <c r="E24" s="53"/>
      <c r="F24" s="53"/>
      <c r="G24" s="53"/>
      <c r="H24" s="53"/>
      <c r="I24" s="36">
        <f>G24*'Inputs 2'!$D$8*'Inputs 2'!$B$4</f>
        <v>0</v>
      </c>
      <c r="J24" s="36">
        <f>H24*'Inputs 2'!$D$8</f>
        <v>0</v>
      </c>
      <c r="K24" s="36">
        <f t="shared" si="4"/>
        <v>0</v>
      </c>
      <c r="L24" s="36">
        <f>K24*'Inputs 2'!$B$8</f>
        <v>0</v>
      </c>
      <c r="M24" s="36">
        <f t="shared" si="5"/>
        <v>0</v>
      </c>
      <c r="O24" s="42"/>
    </row>
    <row r="25" spans="1:15" s="13" customFormat="1" ht="12.7" x14ac:dyDescent="0.4">
      <c r="A25" s="14" t="s">
        <v>12</v>
      </c>
      <c r="B25" s="36">
        <f t="shared" si="3"/>
        <v>0</v>
      </c>
      <c r="C25" s="36">
        <f t="shared" si="3"/>
        <v>0</v>
      </c>
      <c r="D25" s="36">
        <f t="shared" si="3"/>
        <v>0</v>
      </c>
      <c r="E25" s="53"/>
      <c r="F25" s="53"/>
      <c r="G25" s="53"/>
      <c r="H25" s="53"/>
      <c r="I25" s="36">
        <f>G25*'Inputs 2'!$D$4*'Inputs 2'!$B$4</f>
        <v>0</v>
      </c>
      <c r="J25" s="36">
        <f>H25*'Inputs 2'!$D$4</f>
        <v>0</v>
      </c>
      <c r="K25" s="36">
        <f t="shared" si="4"/>
        <v>0</v>
      </c>
      <c r="L25" s="36">
        <f>K25*'Inputs 2'!$B$8</f>
        <v>0</v>
      </c>
      <c r="M25" s="36">
        <f t="shared" si="5"/>
        <v>0</v>
      </c>
      <c r="O25" s="42"/>
    </row>
    <row r="26" spans="1:15" s="13" customFormat="1" ht="12.7" x14ac:dyDescent="0.4">
      <c r="A26" s="14" t="s">
        <v>13</v>
      </c>
      <c r="B26" s="36">
        <f t="shared" si="3"/>
        <v>0</v>
      </c>
      <c r="C26" s="36">
        <f t="shared" si="3"/>
        <v>0</v>
      </c>
      <c r="D26" s="36">
        <f t="shared" si="3"/>
        <v>0</v>
      </c>
      <c r="E26" s="53"/>
      <c r="F26" s="53"/>
      <c r="G26" s="53"/>
      <c r="H26" s="53"/>
      <c r="I26" s="36">
        <f>G26*'Inputs 2'!$D$5*'Inputs 2'!$B$4</f>
        <v>0</v>
      </c>
      <c r="J26" s="36">
        <f>H26*'Inputs 2'!$D$5</f>
        <v>0</v>
      </c>
      <c r="K26" s="36">
        <f t="shared" si="4"/>
        <v>0</v>
      </c>
      <c r="L26" s="36">
        <f>K26*'Inputs 2'!$B$8</f>
        <v>0</v>
      </c>
      <c r="M26" s="36">
        <f t="shared" si="5"/>
        <v>0</v>
      </c>
      <c r="O26" s="42"/>
    </row>
    <row r="27" spans="1:15" s="13" customFormat="1" ht="12.7" x14ac:dyDescent="0.4">
      <c r="A27" s="14" t="s">
        <v>14</v>
      </c>
      <c r="B27" s="36">
        <f t="shared" si="3"/>
        <v>0</v>
      </c>
      <c r="C27" s="36">
        <f t="shared" si="3"/>
        <v>0</v>
      </c>
      <c r="D27" s="36">
        <f t="shared" si="3"/>
        <v>0</v>
      </c>
      <c r="E27" s="53"/>
      <c r="F27" s="53"/>
      <c r="G27" s="53"/>
      <c r="H27" s="53"/>
      <c r="I27" s="36">
        <f>G27*'Inputs 2'!$D$6*'Inputs 2'!$B$4</f>
        <v>0</v>
      </c>
      <c r="J27" s="36">
        <f>H27*'Inputs 2'!$D$6</f>
        <v>0</v>
      </c>
      <c r="K27" s="36">
        <f t="shared" si="4"/>
        <v>0</v>
      </c>
      <c r="L27" s="36">
        <f>K27*'Inputs 2'!$B$8</f>
        <v>0</v>
      </c>
      <c r="M27" s="36">
        <f t="shared" si="5"/>
        <v>0</v>
      </c>
      <c r="O27" s="42"/>
    </row>
    <row r="28" spans="1:15" s="13" customFormat="1" ht="12.7" x14ac:dyDescent="0.4">
      <c r="A28" s="14" t="s">
        <v>15</v>
      </c>
      <c r="B28" s="36">
        <f t="shared" si="3"/>
        <v>0</v>
      </c>
      <c r="C28" s="36">
        <f t="shared" si="3"/>
        <v>0</v>
      </c>
      <c r="D28" s="36">
        <f t="shared" si="3"/>
        <v>0</v>
      </c>
      <c r="E28" s="53"/>
      <c r="F28" s="53"/>
      <c r="G28" s="53"/>
      <c r="H28" s="53"/>
      <c r="I28" s="36">
        <f>G28*'Inputs 2'!$D$7*'Inputs 2'!$B$4</f>
        <v>0</v>
      </c>
      <c r="J28" s="36">
        <f>H28*'Inputs 2'!$D$7</f>
        <v>0</v>
      </c>
      <c r="K28" s="36">
        <f t="shared" si="4"/>
        <v>0</v>
      </c>
      <c r="L28" s="36">
        <f>K28*'Inputs 2'!$B$8</f>
        <v>0</v>
      </c>
      <c r="M28" s="36">
        <f t="shared" si="5"/>
        <v>0</v>
      </c>
      <c r="O28" s="42"/>
    </row>
    <row r="29" spans="1:15" s="13" customFormat="1" ht="12.7" x14ac:dyDescent="0.4">
      <c r="A29" s="14" t="s">
        <v>16</v>
      </c>
      <c r="B29" s="38">
        <f t="shared" si="3"/>
        <v>0</v>
      </c>
      <c r="C29" s="38">
        <f t="shared" si="3"/>
        <v>0</v>
      </c>
      <c r="D29" s="38">
        <f t="shared" si="3"/>
        <v>0</v>
      </c>
      <c r="E29" s="54"/>
      <c r="F29" s="54"/>
      <c r="G29" s="54"/>
      <c r="H29" s="54"/>
      <c r="I29" s="38">
        <f>G29*'Inputs 2'!$D$8*'Inputs 2'!$B$4</f>
        <v>0</v>
      </c>
      <c r="J29" s="38">
        <f>H29*'Inputs 2'!$D$8</f>
        <v>0</v>
      </c>
      <c r="K29" s="38">
        <f t="shared" si="4"/>
        <v>0</v>
      </c>
      <c r="L29" s="38">
        <f>K29*'Inputs 2'!$B$8</f>
        <v>0</v>
      </c>
      <c r="M29" s="38">
        <f t="shared" si="5"/>
        <v>0</v>
      </c>
      <c r="O29" s="42"/>
    </row>
    <row r="30" spans="1:15" s="13" customFormat="1" ht="12.7" x14ac:dyDescent="0.4">
      <c r="O30" s="42"/>
    </row>
    <row r="31" spans="1:15" s="13" customFormat="1" ht="12.7" x14ac:dyDescent="0.4">
      <c r="A31" s="21" t="s">
        <v>17</v>
      </c>
      <c r="B31" s="41">
        <f>B16</f>
        <v>0</v>
      </c>
      <c r="C31" s="41">
        <f>C16</f>
        <v>0</v>
      </c>
      <c r="D31" s="41">
        <f>D16</f>
        <v>0</v>
      </c>
      <c r="E31" s="56"/>
      <c r="F31" s="56"/>
      <c r="G31" s="56"/>
      <c r="H31" s="56"/>
      <c r="I31" s="41">
        <f t="shared" ref="I31:M31" si="6">SUM(I20:I29)</f>
        <v>0</v>
      </c>
      <c r="J31" s="41">
        <f t="shared" si="6"/>
        <v>0</v>
      </c>
      <c r="K31" s="41">
        <f t="shared" si="6"/>
        <v>0</v>
      </c>
      <c r="L31" s="41">
        <f t="shared" si="6"/>
        <v>0</v>
      </c>
      <c r="M31" s="41">
        <f t="shared" si="6"/>
        <v>0</v>
      </c>
      <c r="O31" s="42"/>
    </row>
    <row r="32" spans="1:15" s="13" customFormat="1" ht="12.7" x14ac:dyDescent="0.4"/>
    <row r="33" spans="1:13" s="13" customFormat="1" ht="15.35" x14ac:dyDescent="0.5">
      <c r="A33" s="33" t="s">
        <v>68</v>
      </c>
    </row>
    <row r="34" spans="1:13" s="13" customFormat="1" ht="63.35" x14ac:dyDescent="0.4">
      <c r="B34" s="82" t="s">
        <v>30</v>
      </c>
      <c r="C34" s="16" t="s">
        <v>31</v>
      </c>
      <c r="D34" s="16" t="s">
        <v>32</v>
      </c>
      <c r="E34" s="17" t="s">
        <v>33</v>
      </c>
      <c r="F34" s="17" t="s">
        <v>34</v>
      </c>
      <c r="G34" s="17" t="s">
        <v>35</v>
      </c>
      <c r="H34" s="17" t="s">
        <v>36</v>
      </c>
      <c r="I34" s="17" t="s">
        <v>37</v>
      </c>
      <c r="J34" s="73" t="s">
        <v>38</v>
      </c>
      <c r="K34" s="17" t="s">
        <v>39</v>
      </c>
      <c r="L34" s="17" t="s">
        <v>40</v>
      </c>
      <c r="M34" s="17" t="s">
        <v>41</v>
      </c>
    </row>
    <row r="35" spans="1:13" s="13" customFormat="1" ht="12.7" x14ac:dyDescent="0.4">
      <c r="A35" s="14" t="s">
        <v>7</v>
      </c>
      <c r="B35" s="34">
        <f t="shared" ref="B35:D44" si="7">B5</f>
        <v>0</v>
      </c>
      <c r="C35" s="34">
        <f t="shared" si="7"/>
        <v>0</v>
      </c>
      <c r="D35" s="34">
        <f t="shared" si="7"/>
        <v>0</v>
      </c>
      <c r="E35" s="52"/>
      <c r="F35" s="52"/>
      <c r="G35" s="52"/>
      <c r="H35" s="52"/>
      <c r="I35" s="52"/>
      <c r="J35" s="53"/>
      <c r="K35" s="52"/>
      <c r="L35" s="53"/>
      <c r="M35" s="52"/>
    </row>
    <row r="36" spans="1:13" s="13" customFormat="1" ht="12.7" x14ac:dyDescent="0.4">
      <c r="A36" s="14" t="s">
        <v>8</v>
      </c>
      <c r="B36" s="36">
        <f t="shared" si="7"/>
        <v>0</v>
      </c>
      <c r="C36" s="36">
        <f t="shared" si="7"/>
        <v>0</v>
      </c>
      <c r="D36" s="36">
        <f t="shared" si="7"/>
        <v>0</v>
      </c>
      <c r="E36" s="53"/>
      <c r="F36" s="53"/>
      <c r="G36" s="53"/>
      <c r="H36" s="53"/>
      <c r="I36" s="53"/>
      <c r="J36" s="53"/>
      <c r="K36" s="53"/>
      <c r="L36" s="53"/>
      <c r="M36" s="53"/>
    </row>
    <row r="37" spans="1:13" s="13" customFormat="1" ht="12.7" x14ac:dyDescent="0.4">
      <c r="A37" s="14" t="s">
        <v>9</v>
      </c>
      <c r="B37" s="36">
        <f t="shared" si="7"/>
        <v>0</v>
      </c>
      <c r="C37" s="36">
        <f t="shared" si="7"/>
        <v>0</v>
      </c>
      <c r="D37" s="36">
        <f t="shared" si="7"/>
        <v>0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s="13" customFormat="1" ht="12.7" x14ac:dyDescent="0.4">
      <c r="A38" s="14" t="s">
        <v>10</v>
      </c>
      <c r="B38" s="36">
        <f t="shared" si="7"/>
        <v>0</v>
      </c>
      <c r="C38" s="36">
        <f t="shared" si="7"/>
        <v>0</v>
      </c>
      <c r="D38" s="36">
        <f t="shared" si="7"/>
        <v>0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s="13" customFormat="1" ht="12.7" x14ac:dyDescent="0.4">
      <c r="A39" s="14" t="s">
        <v>11</v>
      </c>
      <c r="B39" s="36">
        <f t="shared" si="7"/>
        <v>0</v>
      </c>
      <c r="C39" s="36">
        <f t="shared" si="7"/>
        <v>0</v>
      </c>
      <c r="D39" s="36">
        <f t="shared" si="7"/>
        <v>0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s="13" customFormat="1" ht="12.7" x14ac:dyDescent="0.4">
      <c r="A40" s="14" t="s">
        <v>12</v>
      </c>
      <c r="B40" s="36">
        <f t="shared" si="7"/>
        <v>0</v>
      </c>
      <c r="C40" s="36">
        <f t="shared" si="7"/>
        <v>0</v>
      </c>
      <c r="D40" s="36">
        <f t="shared" si="7"/>
        <v>0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s="13" customFormat="1" ht="12.7" x14ac:dyDescent="0.4">
      <c r="A41" s="14" t="s">
        <v>13</v>
      </c>
      <c r="B41" s="36">
        <f t="shared" si="7"/>
        <v>0</v>
      </c>
      <c r="C41" s="36">
        <f t="shared" si="7"/>
        <v>0</v>
      </c>
      <c r="D41" s="36">
        <f t="shared" si="7"/>
        <v>0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s="13" customFormat="1" ht="12.7" x14ac:dyDescent="0.4">
      <c r="A42" s="14" t="s">
        <v>14</v>
      </c>
      <c r="B42" s="36">
        <f t="shared" si="7"/>
        <v>0</v>
      </c>
      <c r="C42" s="36">
        <f t="shared" si="7"/>
        <v>0</v>
      </c>
      <c r="D42" s="36">
        <f t="shared" si="7"/>
        <v>0</v>
      </c>
      <c r="E42" s="53"/>
      <c r="F42" s="53"/>
      <c r="G42" s="53"/>
      <c r="H42" s="53"/>
      <c r="I42" s="53"/>
      <c r="J42" s="53"/>
      <c r="K42" s="53"/>
      <c r="L42" s="53"/>
      <c r="M42" s="53"/>
    </row>
    <row r="43" spans="1:13" s="13" customFormat="1" ht="12.7" x14ac:dyDescent="0.4">
      <c r="A43" s="14" t="s">
        <v>15</v>
      </c>
      <c r="B43" s="36">
        <f t="shared" si="7"/>
        <v>0</v>
      </c>
      <c r="C43" s="36">
        <f t="shared" si="7"/>
        <v>0</v>
      </c>
      <c r="D43" s="36">
        <f t="shared" si="7"/>
        <v>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s="13" customFormat="1" ht="12.7" x14ac:dyDescent="0.4">
      <c r="A44" s="14" t="s">
        <v>16</v>
      </c>
      <c r="B44" s="38">
        <f t="shared" si="7"/>
        <v>0</v>
      </c>
      <c r="C44" s="38">
        <f t="shared" si="7"/>
        <v>0</v>
      </c>
      <c r="D44" s="38">
        <f t="shared" si="7"/>
        <v>0</v>
      </c>
      <c r="E44" s="54"/>
      <c r="F44" s="54"/>
      <c r="G44" s="54"/>
      <c r="H44" s="54"/>
      <c r="I44" s="54"/>
      <c r="J44" s="54"/>
      <c r="K44" s="54"/>
      <c r="L44" s="54"/>
      <c r="M44" s="54"/>
    </row>
    <row r="45" spans="1:13" s="13" customFormat="1" ht="12.7" x14ac:dyDescent="0.4"/>
    <row r="46" spans="1:13" s="13" customFormat="1" ht="12.7" x14ac:dyDescent="0.4">
      <c r="A46" s="21" t="s">
        <v>17</v>
      </c>
      <c r="B46" s="41">
        <f>B16</f>
        <v>0</v>
      </c>
      <c r="C46" s="41">
        <f>C16</f>
        <v>0</v>
      </c>
      <c r="D46" s="41">
        <f>D16</f>
        <v>0</v>
      </c>
      <c r="E46" s="56"/>
      <c r="F46" s="56"/>
      <c r="G46" s="56"/>
      <c r="H46" s="56"/>
      <c r="I46" s="56"/>
      <c r="J46" s="56"/>
      <c r="K46" s="56"/>
      <c r="L46" s="56"/>
      <c r="M46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7"/>
  <sheetViews>
    <sheetView workbookViewId="0"/>
  </sheetViews>
  <sheetFormatPr defaultColWidth="8.88671875" defaultRowHeight="12.7" x14ac:dyDescent="0.4"/>
  <cols>
    <col min="1" max="2" width="8.88671875" style="13"/>
    <col min="3" max="3" width="16.38671875" style="13" customWidth="1"/>
    <col min="4" max="4" width="13.109375" style="13" customWidth="1"/>
    <col min="5" max="5" width="15.5" style="13" customWidth="1"/>
    <col min="6" max="6" width="14" style="13" customWidth="1"/>
    <col min="7" max="7" width="14" style="13" bestFit="1" customWidth="1"/>
    <col min="8" max="8" width="13.109375" style="13" customWidth="1"/>
    <col min="9" max="16384" width="8.88671875" style="13"/>
  </cols>
  <sheetData>
    <row r="1" spans="1:8" ht="17.7" x14ac:dyDescent="0.55000000000000004">
      <c r="A1" s="12" t="s">
        <v>91</v>
      </c>
    </row>
    <row r="3" spans="1:8" ht="15.35" x14ac:dyDescent="0.5">
      <c r="A3" s="33" t="s">
        <v>83</v>
      </c>
    </row>
    <row r="4" spans="1:8" ht="63.35" x14ac:dyDescent="0.4">
      <c r="C4" s="17" t="s">
        <v>97</v>
      </c>
      <c r="D4" s="17" t="s">
        <v>92</v>
      </c>
      <c r="E4" s="73" t="s">
        <v>49</v>
      </c>
      <c r="F4" s="17" t="s">
        <v>93</v>
      </c>
      <c r="G4" s="17" t="s">
        <v>94</v>
      </c>
      <c r="H4" s="17" t="s">
        <v>95</v>
      </c>
    </row>
    <row r="5" spans="1:8" x14ac:dyDescent="0.4">
      <c r="A5" s="85" t="s">
        <v>5</v>
      </c>
      <c r="B5" s="14" t="s">
        <v>47</v>
      </c>
      <c r="C5" s="34">
        <f>'Quit Calcs'!E5</f>
        <v>0</v>
      </c>
      <c r="D5" s="34">
        <f>'Quit Calcs'!M5</f>
        <v>0</v>
      </c>
      <c r="E5" s="62"/>
      <c r="F5" s="61"/>
      <c r="G5" s="61"/>
      <c r="H5" s="52"/>
    </row>
    <row r="6" spans="1:8" x14ac:dyDescent="0.4">
      <c r="A6" s="85"/>
      <c r="B6" s="14" t="s">
        <v>1</v>
      </c>
      <c r="C6" s="36">
        <f>'Quit Calcs'!E6</f>
        <v>0</v>
      </c>
      <c r="D6" s="36">
        <f>'Quit Calcs'!M6</f>
        <v>0</v>
      </c>
      <c r="E6" s="62"/>
      <c r="F6" s="62"/>
      <c r="G6" s="62"/>
      <c r="H6" s="53"/>
    </row>
    <row r="7" spans="1:8" x14ac:dyDescent="0.4">
      <c r="A7" s="85"/>
      <c r="B7" s="14" t="s">
        <v>2</v>
      </c>
      <c r="C7" s="36">
        <f>'Quit Calcs'!E7</f>
        <v>0</v>
      </c>
      <c r="D7" s="36">
        <f>'Quit Calcs'!M7</f>
        <v>0</v>
      </c>
      <c r="E7" s="62"/>
      <c r="F7" s="62"/>
      <c r="G7" s="62"/>
      <c r="H7" s="53"/>
    </row>
    <row r="8" spans="1:8" x14ac:dyDescent="0.4">
      <c r="A8" s="85"/>
      <c r="B8" s="14" t="s">
        <v>3</v>
      </c>
      <c r="C8" s="36">
        <f>'Quit Calcs'!E8</f>
        <v>0</v>
      </c>
      <c r="D8" s="36">
        <f>'Quit Calcs'!M8</f>
        <v>0</v>
      </c>
      <c r="E8" s="62"/>
      <c r="F8" s="62"/>
      <c r="G8" s="62"/>
      <c r="H8" s="53"/>
    </row>
    <row r="9" spans="1:8" x14ac:dyDescent="0.4">
      <c r="A9" s="85"/>
      <c r="B9" s="14" t="s">
        <v>48</v>
      </c>
      <c r="C9" s="36">
        <f>'Quit Calcs'!E9</f>
        <v>0</v>
      </c>
      <c r="D9" s="36">
        <f>'Quit Calcs'!M9</f>
        <v>0</v>
      </c>
      <c r="E9" s="62"/>
      <c r="F9" s="62"/>
      <c r="G9" s="62"/>
      <c r="H9" s="53"/>
    </row>
    <row r="10" spans="1:8" x14ac:dyDescent="0.4">
      <c r="A10" s="85" t="s">
        <v>0</v>
      </c>
      <c r="B10" s="14" t="s">
        <v>47</v>
      </c>
      <c r="C10" s="36">
        <f>'Quit Calcs'!E10</f>
        <v>0</v>
      </c>
      <c r="D10" s="36">
        <f>'Quit Calcs'!M10</f>
        <v>0</v>
      </c>
      <c r="E10" s="62"/>
      <c r="F10" s="62"/>
      <c r="G10" s="62"/>
      <c r="H10" s="53"/>
    </row>
    <row r="11" spans="1:8" x14ac:dyDescent="0.4">
      <c r="A11" s="85"/>
      <c r="B11" s="14" t="s">
        <v>1</v>
      </c>
      <c r="C11" s="36">
        <f>'Quit Calcs'!E11</f>
        <v>0</v>
      </c>
      <c r="D11" s="36">
        <f>'Quit Calcs'!M11</f>
        <v>0</v>
      </c>
      <c r="E11" s="62"/>
      <c r="F11" s="62"/>
      <c r="G11" s="62"/>
      <c r="H11" s="53"/>
    </row>
    <row r="12" spans="1:8" x14ac:dyDescent="0.4">
      <c r="A12" s="85"/>
      <c r="B12" s="14" t="s">
        <v>2</v>
      </c>
      <c r="C12" s="36">
        <f>'Quit Calcs'!E12</f>
        <v>0</v>
      </c>
      <c r="D12" s="36">
        <f>'Quit Calcs'!M12</f>
        <v>0</v>
      </c>
      <c r="E12" s="62"/>
      <c r="F12" s="62"/>
      <c r="G12" s="62"/>
      <c r="H12" s="53"/>
    </row>
    <row r="13" spans="1:8" x14ac:dyDescent="0.4">
      <c r="A13" s="85"/>
      <c r="B13" s="14" t="s">
        <v>3</v>
      </c>
      <c r="C13" s="36">
        <f>'Quit Calcs'!E13</f>
        <v>0</v>
      </c>
      <c r="D13" s="36">
        <f>'Quit Calcs'!M13</f>
        <v>0</v>
      </c>
      <c r="E13" s="62"/>
      <c r="F13" s="62"/>
      <c r="G13" s="62"/>
      <c r="H13" s="53"/>
    </row>
    <row r="14" spans="1:8" x14ac:dyDescent="0.4">
      <c r="A14" s="85"/>
      <c r="B14" s="14" t="s">
        <v>48</v>
      </c>
      <c r="C14" s="38">
        <f>'Quit Calcs'!E14</f>
        <v>0</v>
      </c>
      <c r="D14" s="38">
        <f>'Quit Calcs'!M14</f>
        <v>0</v>
      </c>
      <c r="E14" s="63"/>
      <c r="F14" s="63"/>
      <c r="G14" s="63"/>
      <c r="H14" s="54"/>
    </row>
    <row r="15" spans="1:8" x14ac:dyDescent="0.4">
      <c r="C15" s="50"/>
      <c r="D15" s="46"/>
      <c r="F15" s="51"/>
    </row>
    <row r="16" spans="1:8" x14ac:dyDescent="0.4">
      <c r="A16" s="86" t="s">
        <v>17</v>
      </c>
      <c r="B16" s="86"/>
      <c r="C16" s="40">
        <f t="shared" ref="C16:D16" si="0">SUM(C5:C14)</f>
        <v>0</v>
      </c>
      <c r="D16" s="41">
        <f t="shared" si="0"/>
        <v>0</v>
      </c>
      <c r="E16" s="64"/>
      <c r="F16" s="64"/>
      <c r="G16" s="64"/>
      <c r="H16" s="57"/>
    </row>
    <row r="18" spans="1:8" ht="15.35" x14ac:dyDescent="0.5">
      <c r="A18" s="33" t="s">
        <v>67</v>
      </c>
    </row>
    <row r="19" spans="1:8" ht="25.35" x14ac:dyDescent="0.4">
      <c r="C19" s="17" t="s">
        <v>97</v>
      </c>
      <c r="D19" s="17" t="s">
        <v>41</v>
      </c>
      <c r="E19" s="17" t="s">
        <v>49</v>
      </c>
      <c r="F19" s="17" t="s">
        <v>96</v>
      </c>
      <c r="G19" s="17" t="s">
        <v>50</v>
      </c>
      <c r="H19" s="17" t="s">
        <v>58</v>
      </c>
    </row>
    <row r="20" spans="1:8" x14ac:dyDescent="0.4">
      <c r="A20" s="85" t="s">
        <v>5</v>
      </c>
      <c r="B20" s="14" t="s">
        <v>47</v>
      </c>
      <c r="C20" s="34">
        <f>'Quit Calcs'!E20</f>
        <v>0</v>
      </c>
      <c r="D20" s="34">
        <f>'Quit Calcs'!M20</f>
        <v>0</v>
      </c>
      <c r="E20" s="61"/>
      <c r="F20" s="61"/>
      <c r="G20" s="61"/>
      <c r="H20" s="52"/>
    </row>
    <row r="21" spans="1:8" x14ac:dyDescent="0.4">
      <c r="A21" s="85"/>
      <c r="B21" s="14" t="s">
        <v>1</v>
      </c>
      <c r="C21" s="36">
        <f>'Quit Calcs'!E21</f>
        <v>0</v>
      </c>
      <c r="D21" s="36">
        <f>'Quit Calcs'!M21</f>
        <v>0</v>
      </c>
      <c r="E21" s="62"/>
      <c r="F21" s="62"/>
      <c r="G21" s="62"/>
      <c r="H21" s="53"/>
    </row>
    <row r="22" spans="1:8" x14ac:dyDescent="0.4">
      <c r="A22" s="85"/>
      <c r="B22" s="14" t="s">
        <v>2</v>
      </c>
      <c r="C22" s="36">
        <f>'Quit Calcs'!E22</f>
        <v>0</v>
      </c>
      <c r="D22" s="36">
        <f>'Quit Calcs'!M22</f>
        <v>0</v>
      </c>
      <c r="E22" s="62"/>
      <c r="F22" s="62"/>
      <c r="G22" s="62"/>
      <c r="H22" s="53"/>
    </row>
    <row r="23" spans="1:8" x14ac:dyDescent="0.4">
      <c r="A23" s="85"/>
      <c r="B23" s="14" t="s">
        <v>3</v>
      </c>
      <c r="C23" s="36">
        <f>'Quit Calcs'!E23</f>
        <v>0</v>
      </c>
      <c r="D23" s="36">
        <f>'Quit Calcs'!M23</f>
        <v>0</v>
      </c>
      <c r="E23" s="62"/>
      <c r="F23" s="62"/>
      <c r="G23" s="62"/>
      <c r="H23" s="53"/>
    </row>
    <row r="24" spans="1:8" x14ac:dyDescent="0.4">
      <c r="A24" s="85"/>
      <c r="B24" s="14" t="s">
        <v>48</v>
      </c>
      <c r="C24" s="36">
        <f>'Quit Calcs'!E24</f>
        <v>0</v>
      </c>
      <c r="D24" s="36">
        <f>'Quit Calcs'!M24</f>
        <v>0</v>
      </c>
      <c r="E24" s="62"/>
      <c r="F24" s="62"/>
      <c r="G24" s="62"/>
      <c r="H24" s="53"/>
    </row>
    <row r="25" spans="1:8" x14ac:dyDescent="0.4">
      <c r="A25" s="85" t="s">
        <v>0</v>
      </c>
      <c r="B25" s="14" t="s">
        <v>47</v>
      </c>
      <c r="C25" s="36">
        <f>'Quit Calcs'!E25</f>
        <v>0</v>
      </c>
      <c r="D25" s="36">
        <f>'Quit Calcs'!M25</f>
        <v>0</v>
      </c>
      <c r="E25" s="62"/>
      <c r="F25" s="62"/>
      <c r="G25" s="62"/>
      <c r="H25" s="53"/>
    </row>
    <row r="26" spans="1:8" x14ac:dyDescent="0.4">
      <c r="A26" s="85"/>
      <c r="B26" s="14" t="s">
        <v>1</v>
      </c>
      <c r="C26" s="36">
        <f>'Quit Calcs'!E26</f>
        <v>0</v>
      </c>
      <c r="D26" s="36">
        <f>'Quit Calcs'!M26</f>
        <v>0</v>
      </c>
      <c r="E26" s="62"/>
      <c r="F26" s="62"/>
      <c r="G26" s="62"/>
      <c r="H26" s="53"/>
    </row>
    <row r="27" spans="1:8" x14ac:dyDescent="0.4">
      <c r="A27" s="85"/>
      <c r="B27" s="14" t="s">
        <v>2</v>
      </c>
      <c r="C27" s="36">
        <f>'Quit Calcs'!E27</f>
        <v>0</v>
      </c>
      <c r="D27" s="36">
        <f>'Quit Calcs'!M27</f>
        <v>0</v>
      </c>
      <c r="E27" s="62"/>
      <c r="F27" s="62"/>
      <c r="G27" s="62"/>
      <c r="H27" s="53"/>
    </row>
    <row r="28" spans="1:8" x14ac:dyDescent="0.4">
      <c r="A28" s="85"/>
      <c r="B28" s="14" t="s">
        <v>3</v>
      </c>
      <c r="C28" s="36">
        <f>'Quit Calcs'!E28</f>
        <v>0</v>
      </c>
      <c r="D28" s="36">
        <f>'Quit Calcs'!M28</f>
        <v>0</v>
      </c>
      <c r="E28" s="62"/>
      <c r="F28" s="62"/>
      <c r="G28" s="62"/>
      <c r="H28" s="53"/>
    </row>
    <row r="29" spans="1:8" x14ac:dyDescent="0.4">
      <c r="A29" s="85"/>
      <c r="B29" s="14" t="s">
        <v>48</v>
      </c>
      <c r="C29" s="38">
        <f>'Quit Calcs'!E29</f>
        <v>0</v>
      </c>
      <c r="D29" s="38">
        <f>'Quit Calcs'!M29</f>
        <v>0</v>
      </c>
      <c r="E29" s="63"/>
      <c r="F29" s="63"/>
      <c r="G29" s="63"/>
      <c r="H29" s="54"/>
    </row>
    <row r="30" spans="1:8" x14ac:dyDescent="0.4">
      <c r="C30" s="50"/>
      <c r="D30" s="46"/>
      <c r="F30" s="51"/>
    </row>
    <row r="31" spans="1:8" x14ac:dyDescent="0.4">
      <c r="A31" s="86" t="s">
        <v>17</v>
      </c>
      <c r="B31" s="86"/>
      <c r="C31" s="40">
        <f t="shared" ref="C31:D31" si="1">SUM(C20:C29)</f>
        <v>0</v>
      </c>
      <c r="D31" s="41">
        <f t="shared" si="1"/>
        <v>0</v>
      </c>
      <c r="E31" s="64"/>
      <c r="F31" s="64"/>
      <c r="G31" s="64"/>
      <c r="H31" s="57"/>
    </row>
    <row r="33" spans="1:8" ht="15.35" x14ac:dyDescent="0.5">
      <c r="A33" s="33" t="s">
        <v>69</v>
      </c>
    </row>
    <row r="34" spans="1:8" ht="25.35" x14ac:dyDescent="0.4">
      <c r="C34" s="17" t="s">
        <v>97</v>
      </c>
      <c r="D34" s="17" t="s">
        <v>41</v>
      </c>
      <c r="E34" s="17" t="s">
        <v>49</v>
      </c>
      <c r="F34" s="17" t="s">
        <v>96</v>
      </c>
      <c r="G34" s="17" t="s">
        <v>50</v>
      </c>
      <c r="H34" s="17" t="s">
        <v>58</v>
      </c>
    </row>
    <row r="35" spans="1:8" x14ac:dyDescent="0.4">
      <c r="A35" s="85" t="s">
        <v>5</v>
      </c>
      <c r="B35" s="14" t="s">
        <v>47</v>
      </c>
      <c r="C35" s="34">
        <f>'Quit Calcs'!E35</f>
        <v>0</v>
      </c>
      <c r="D35" s="34">
        <f>'Quit Calcs'!M35</f>
        <v>0</v>
      </c>
      <c r="E35" s="61"/>
      <c r="F35" s="61"/>
      <c r="G35" s="61"/>
      <c r="H35" s="52"/>
    </row>
    <row r="36" spans="1:8" x14ac:dyDescent="0.4">
      <c r="A36" s="85"/>
      <c r="B36" s="14" t="s">
        <v>1</v>
      </c>
      <c r="C36" s="36">
        <f>'Quit Calcs'!E36</f>
        <v>0</v>
      </c>
      <c r="D36" s="36">
        <f>'Quit Calcs'!M36</f>
        <v>0</v>
      </c>
      <c r="E36" s="62"/>
      <c r="F36" s="62"/>
      <c r="G36" s="62"/>
      <c r="H36" s="53"/>
    </row>
    <row r="37" spans="1:8" x14ac:dyDescent="0.4">
      <c r="A37" s="85"/>
      <c r="B37" s="14" t="s">
        <v>2</v>
      </c>
      <c r="C37" s="36">
        <f>'Quit Calcs'!E37</f>
        <v>0</v>
      </c>
      <c r="D37" s="36">
        <f>'Quit Calcs'!M37</f>
        <v>0</v>
      </c>
      <c r="E37" s="62"/>
      <c r="F37" s="62"/>
      <c r="G37" s="62"/>
      <c r="H37" s="53"/>
    </row>
    <row r="38" spans="1:8" x14ac:dyDescent="0.4">
      <c r="A38" s="85"/>
      <c r="B38" s="14" t="s">
        <v>3</v>
      </c>
      <c r="C38" s="36">
        <f>'Quit Calcs'!E38</f>
        <v>0</v>
      </c>
      <c r="D38" s="36">
        <f>'Quit Calcs'!M38</f>
        <v>0</v>
      </c>
      <c r="E38" s="62"/>
      <c r="F38" s="62"/>
      <c r="G38" s="62"/>
      <c r="H38" s="53"/>
    </row>
    <row r="39" spans="1:8" x14ac:dyDescent="0.4">
      <c r="A39" s="85"/>
      <c r="B39" s="14" t="s">
        <v>48</v>
      </c>
      <c r="C39" s="36">
        <f>'Quit Calcs'!E39</f>
        <v>0</v>
      </c>
      <c r="D39" s="36">
        <f>'Quit Calcs'!M39</f>
        <v>0</v>
      </c>
      <c r="E39" s="62"/>
      <c r="F39" s="62"/>
      <c r="G39" s="62"/>
      <c r="H39" s="53"/>
    </row>
    <row r="40" spans="1:8" x14ac:dyDescent="0.4">
      <c r="A40" s="85" t="s">
        <v>0</v>
      </c>
      <c r="B40" s="14" t="s">
        <v>47</v>
      </c>
      <c r="C40" s="36">
        <f>'Quit Calcs'!E40</f>
        <v>0</v>
      </c>
      <c r="D40" s="36">
        <f>'Quit Calcs'!M40</f>
        <v>0</v>
      </c>
      <c r="E40" s="62"/>
      <c r="F40" s="62"/>
      <c r="G40" s="62"/>
      <c r="H40" s="53"/>
    </row>
    <row r="41" spans="1:8" x14ac:dyDescent="0.4">
      <c r="A41" s="85"/>
      <c r="B41" s="14" t="s">
        <v>1</v>
      </c>
      <c r="C41" s="36">
        <f>'Quit Calcs'!E41</f>
        <v>0</v>
      </c>
      <c r="D41" s="36">
        <f>'Quit Calcs'!M41</f>
        <v>0</v>
      </c>
      <c r="E41" s="62"/>
      <c r="F41" s="62"/>
      <c r="G41" s="62"/>
      <c r="H41" s="53"/>
    </row>
    <row r="42" spans="1:8" x14ac:dyDescent="0.4">
      <c r="A42" s="85"/>
      <c r="B42" s="14" t="s">
        <v>2</v>
      </c>
      <c r="C42" s="36">
        <f>'Quit Calcs'!E42</f>
        <v>0</v>
      </c>
      <c r="D42" s="36">
        <f>'Quit Calcs'!M42</f>
        <v>0</v>
      </c>
      <c r="E42" s="62"/>
      <c r="F42" s="62"/>
      <c r="G42" s="62"/>
      <c r="H42" s="53"/>
    </row>
    <row r="43" spans="1:8" x14ac:dyDescent="0.4">
      <c r="A43" s="85"/>
      <c r="B43" s="14" t="s">
        <v>3</v>
      </c>
      <c r="C43" s="36">
        <f>'Quit Calcs'!E43</f>
        <v>0</v>
      </c>
      <c r="D43" s="36">
        <f>'Quit Calcs'!M43</f>
        <v>0</v>
      </c>
      <c r="E43" s="62"/>
      <c r="F43" s="62"/>
      <c r="G43" s="62"/>
      <c r="H43" s="53"/>
    </row>
    <row r="44" spans="1:8" x14ac:dyDescent="0.4">
      <c r="A44" s="85"/>
      <c r="B44" s="14" t="s">
        <v>48</v>
      </c>
      <c r="C44" s="38">
        <f>'Quit Calcs'!E44</f>
        <v>0</v>
      </c>
      <c r="D44" s="38">
        <f>'Quit Calcs'!M44</f>
        <v>0</v>
      </c>
      <c r="E44" s="63"/>
      <c r="F44" s="63"/>
      <c r="G44" s="63"/>
      <c r="H44" s="54"/>
    </row>
    <row r="45" spans="1:8" x14ac:dyDescent="0.4">
      <c r="C45" s="50"/>
      <c r="D45" s="46"/>
      <c r="F45" s="51"/>
    </row>
    <row r="46" spans="1:8" x14ac:dyDescent="0.4">
      <c r="A46" s="86" t="s">
        <v>17</v>
      </c>
      <c r="B46" s="86"/>
      <c r="C46" s="40">
        <f>SUM(C35:C44)</f>
        <v>0</v>
      </c>
      <c r="D46" s="41">
        <f>SUM(D35:D44)</f>
        <v>0</v>
      </c>
      <c r="E46" s="64"/>
      <c r="F46" s="64"/>
      <c r="G46" s="64"/>
      <c r="H46" s="57"/>
    </row>
    <row r="47" spans="1:8" x14ac:dyDescent="0.4">
      <c r="G47" s="83"/>
    </row>
  </sheetData>
  <mergeCells count="9">
    <mergeCell ref="A35:A39"/>
    <mergeCell ref="A40:A44"/>
    <mergeCell ref="A46:B46"/>
    <mergeCell ref="A5:A9"/>
    <mergeCell ref="A10:A14"/>
    <mergeCell ref="A16:B16"/>
    <mergeCell ref="A20:A24"/>
    <mergeCell ref="A25:A29"/>
    <mergeCell ref="A31:B3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"/>
  <sheetViews>
    <sheetView workbookViewId="0"/>
  </sheetViews>
  <sheetFormatPr defaultColWidth="8.88671875" defaultRowHeight="12.7" x14ac:dyDescent="0.4"/>
  <cols>
    <col min="1" max="1" width="23.609375" style="13" customWidth="1"/>
    <col min="2" max="2" width="14.5" style="13" bestFit="1" customWidth="1"/>
    <col min="3" max="3" width="16.5" style="13" customWidth="1"/>
    <col min="4" max="4" width="16.5" style="13" bestFit="1" customWidth="1"/>
    <col min="5" max="5" width="19.38671875" style="13" bestFit="1" customWidth="1"/>
    <col min="6" max="6" width="16.5" style="13" bestFit="1" customWidth="1"/>
    <col min="7" max="7" width="19.38671875" style="13" bestFit="1" customWidth="1"/>
    <col min="8" max="8" width="11.5" style="13" customWidth="1"/>
    <col min="9" max="9" width="16.88671875" style="13" customWidth="1"/>
    <col min="10" max="10" width="13.609375" style="13" customWidth="1"/>
    <col min="11" max="16384" width="8.88671875" style="13"/>
  </cols>
  <sheetData>
    <row r="1" spans="1:8" ht="17.7" x14ac:dyDescent="0.55000000000000004">
      <c r="A1" s="12" t="s">
        <v>66</v>
      </c>
    </row>
    <row r="2" spans="1:8" ht="17.7" x14ac:dyDescent="0.55000000000000004">
      <c r="A2" s="12"/>
    </row>
    <row r="3" spans="1:8" x14ac:dyDescent="0.4">
      <c r="D3" s="86" t="s">
        <v>65</v>
      </c>
      <c r="E3" s="86"/>
      <c r="F3" s="86" t="s">
        <v>42</v>
      </c>
      <c r="G3" s="86"/>
    </row>
    <row r="4" spans="1:8" x14ac:dyDescent="0.4">
      <c r="A4" s="14" t="s">
        <v>43</v>
      </c>
      <c r="B4" s="16" t="s">
        <v>44</v>
      </c>
      <c r="C4" s="16" t="s">
        <v>56</v>
      </c>
      <c r="D4" s="16" t="s">
        <v>45</v>
      </c>
      <c r="E4" s="16" t="s">
        <v>57</v>
      </c>
      <c r="F4" s="16" t="s">
        <v>45</v>
      </c>
      <c r="G4" s="16" t="s">
        <v>57</v>
      </c>
      <c r="H4" s="16" t="s">
        <v>46</v>
      </c>
    </row>
    <row r="5" spans="1:8" x14ac:dyDescent="0.4">
      <c r="A5" s="71" t="s">
        <v>62</v>
      </c>
      <c r="B5" s="43">
        <f>'Costs and Effects'!G16</f>
        <v>0</v>
      </c>
      <c r="C5" s="34">
        <f>'Costs and Effects'!H16</f>
        <v>0</v>
      </c>
      <c r="D5" s="61"/>
      <c r="E5" s="52"/>
      <c r="F5" s="61"/>
      <c r="G5" s="52"/>
      <c r="H5" s="65"/>
    </row>
    <row r="6" spans="1:8" x14ac:dyDescent="0.4">
      <c r="A6" s="71" t="s">
        <v>63</v>
      </c>
      <c r="B6" s="44">
        <f>'Costs and Effects'!G31</f>
        <v>0</v>
      </c>
      <c r="C6" s="36">
        <f>'Costs and Effects'!H31</f>
        <v>0</v>
      </c>
      <c r="D6" s="62"/>
      <c r="E6" s="53"/>
      <c r="F6" s="62"/>
      <c r="G6" s="53"/>
      <c r="H6" s="66"/>
    </row>
    <row r="7" spans="1:8" x14ac:dyDescent="0.4">
      <c r="A7" s="71" t="s">
        <v>64</v>
      </c>
      <c r="B7" s="45">
        <f>'Costs and Effects'!G46</f>
        <v>0</v>
      </c>
      <c r="C7" s="38">
        <f>'Costs and Effects'!H46</f>
        <v>0</v>
      </c>
      <c r="D7" s="63"/>
      <c r="E7" s="54"/>
      <c r="F7" s="63"/>
      <c r="G7" s="54"/>
      <c r="H7" s="67"/>
    </row>
    <row r="9" spans="1:8" x14ac:dyDescent="0.4">
      <c r="A9" s="32"/>
      <c r="B9" s="79"/>
    </row>
    <row r="12" spans="1:8" ht="12.75" customHeight="1" x14ac:dyDescent="0.4">
      <c r="B12" s="80"/>
    </row>
  </sheetData>
  <mergeCells count="2">
    <mergeCell ref="D3:E3"/>
    <mergeCell ref="F3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103B-A078-43D6-972B-3C7748CFE130}">
  <dimension ref="A1:J26"/>
  <sheetViews>
    <sheetView workbookViewId="0"/>
  </sheetViews>
  <sheetFormatPr defaultRowHeight="13.7" x14ac:dyDescent="0.4"/>
  <cols>
    <col min="3" max="3" width="10.71875" customWidth="1"/>
    <col min="6" max="6" width="11.5" customWidth="1"/>
    <col min="7" max="7" width="11.38671875" customWidth="1"/>
    <col min="8" max="8" width="12.5" customWidth="1"/>
    <col min="9" max="9" width="13.21875" customWidth="1"/>
  </cols>
  <sheetData>
    <row r="1" spans="1:10" ht="17.7" x14ac:dyDescent="0.55000000000000004">
      <c r="A1" s="12" t="s">
        <v>98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7.7" x14ac:dyDescent="0.55000000000000004">
      <c r="A2" s="12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4">
      <c r="A3" s="13"/>
      <c r="B3" s="13"/>
      <c r="C3" s="88" t="s">
        <v>61</v>
      </c>
      <c r="D3" s="86" t="s">
        <v>85</v>
      </c>
      <c r="E3" s="86"/>
      <c r="F3" s="86"/>
      <c r="G3" s="86" t="s">
        <v>86</v>
      </c>
      <c r="H3" s="86"/>
      <c r="I3" s="86"/>
      <c r="J3" s="87" t="s">
        <v>54</v>
      </c>
    </row>
    <row r="4" spans="1:10" ht="38" x14ac:dyDescent="0.4">
      <c r="A4" s="46"/>
      <c r="B4" s="46"/>
      <c r="C4" s="89"/>
      <c r="D4" s="78" t="s">
        <v>51</v>
      </c>
      <c r="E4" s="78" t="s">
        <v>52</v>
      </c>
      <c r="F4" s="78" t="s">
        <v>53</v>
      </c>
      <c r="G4" s="78" t="s">
        <v>87</v>
      </c>
      <c r="H4" s="78" t="s">
        <v>88</v>
      </c>
      <c r="I4" s="74" t="s">
        <v>89</v>
      </c>
      <c r="J4" s="87"/>
    </row>
    <row r="5" spans="1:10" x14ac:dyDescent="0.4">
      <c r="A5" s="14" t="s">
        <v>5</v>
      </c>
      <c r="B5" s="14" t="s">
        <v>47</v>
      </c>
      <c r="C5" s="68"/>
      <c r="D5" s="52"/>
      <c r="E5" s="52"/>
      <c r="F5" s="52"/>
      <c r="G5" s="52"/>
      <c r="H5" s="52"/>
      <c r="I5" s="52"/>
      <c r="J5" s="35" t="e">
        <f t="shared" ref="J5:J14" si="0">RANK(C5,$C$5:$C$14)</f>
        <v>#N/A</v>
      </c>
    </row>
    <row r="6" spans="1:10" x14ac:dyDescent="0.4">
      <c r="A6" s="14" t="s">
        <v>5</v>
      </c>
      <c r="B6" s="14" t="s">
        <v>1</v>
      </c>
      <c r="C6" s="69"/>
      <c r="D6" s="53"/>
      <c r="E6" s="53"/>
      <c r="F6" s="53"/>
      <c r="G6" s="53"/>
      <c r="H6" s="53"/>
      <c r="I6" s="53"/>
      <c r="J6" s="37" t="e">
        <f t="shared" si="0"/>
        <v>#N/A</v>
      </c>
    </row>
    <row r="7" spans="1:10" x14ac:dyDescent="0.4">
      <c r="A7" s="14" t="s">
        <v>5</v>
      </c>
      <c r="B7" s="14" t="s">
        <v>2</v>
      </c>
      <c r="C7" s="69"/>
      <c r="D7" s="53"/>
      <c r="E7" s="53"/>
      <c r="F7" s="53"/>
      <c r="G7" s="53"/>
      <c r="H7" s="53"/>
      <c r="I7" s="53"/>
      <c r="J7" s="37" t="e">
        <f t="shared" si="0"/>
        <v>#N/A</v>
      </c>
    </row>
    <row r="8" spans="1:10" x14ac:dyDescent="0.4">
      <c r="A8" s="14" t="s">
        <v>5</v>
      </c>
      <c r="B8" s="14" t="s">
        <v>3</v>
      </c>
      <c r="C8" s="69"/>
      <c r="D8" s="53"/>
      <c r="E8" s="53"/>
      <c r="F8" s="53"/>
      <c r="G8" s="53"/>
      <c r="H8" s="53"/>
      <c r="I8" s="53"/>
      <c r="J8" s="37" t="e">
        <f t="shared" si="0"/>
        <v>#N/A</v>
      </c>
    </row>
    <row r="9" spans="1:10" x14ac:dyDescent="0.4">
      <c r="A9" s="14" t="s">
        <v>5</v>
      </c>
      <c r="B9" s="14" t="s">
        <v>48</v>
      </c>
      <c r="C9" s="69"/>
      <c r="D9" s="53"/>
      <c r="E9" s="53"/>
      <c r="F9" s="53"/>
      <c r="G9" s="53"/>
      <c r="H9" s="53"/>
      <c r="I9" s="53"/>
      <c r="J9" s="37" t="e">
        <f t="shared" si="0"/>
        <v>#N/A</v>
      </c>
    </row>
    <row r="10" spans="1:10" x14ac:dyDescent="0.4">
      <c r="A10" s="14" t="s">
        <v>0</v>
      </c>
      <c r="B10" s="14" t="s">
        <v>47</v>
      </c>
      <c r="C10" s="69"/>
      <c r="D10" s="53"/>
      <c r="E10" s="53"/>
      <c r="F10" s="53"/>
      <c r="G10" s="53"/>
      <c r="H10" s="53"/>
      <c r="I10" s="53"/>
      <c r="J10" s="37" t="e">
        <f t="shared" si="0"/>
        <v>#N/A</v>
      </c>
    </row>
    <row r="11" spans="1:10" x14ac:dyDescent="0.4">
      <c r="A11" s="14" t="s">
        <v>0</v>
      </c>
      <c r="B11" s="14" t="s">
        <v>1</v>
      </c>
      <c r="C11" s="69"/>
      <c r="D11" s="53"/>
      <c r="E11" s="53"/>
      <c r="F11" s="53"/>
      <c r="G11" s="53"/>
      <c r="H11" s="53"/>
      <c r="I11" s="53"/>
      <c r="J11" s="37" t="e">
        <f t="shared" si="0"/>
        <v>#N/A</v>
      </c>
    </row>
    <row r="12" spans="1:10" x14ac:dyDescent="0.4">
      <c r="A12" s="14" t="s">
        <v>0</v>
      </c>
      <c r="B12" s="14" t="s">
        <v>2</v>
      </c>
      <c r="C12" s="69"/>
      <c r="D12" s="53"/>
      <c r="E12" s="53"/>
      <c r="F12" s="53"/>
      <c r="G12" s="53"/>
      <c r="H12" s="53"/>
      <c r="I12" s="53"/>
      <c r="J12" s="37" t="e">
        <f t="shared" si="0"/>
        <v>#N/A</v>
      </c>
    </row>
    <row r="13" spans="1:10" x14ac:dyDescent="0.4">
      <c r="A13" s="14" t="s">
        <v>0</v>
      </c>
      <c r="B13" s="14" t="s">
        <v>3</v>
      </c>
      <c r="C13" s="69"/>
      <c r="D13" s="53"/>
      <c r="E13" s="53"/>
      <c r="F13" s="53"/>
      <c r="G13" s="53"/>
      <c r="H13" s="53"/>
      <c r="I13" s="53"/>
      <c r="J13" s="37" t="e">
        <f t="shared" si="0"/>
        <v>#N/A</v>
      </c>
    </row>
    <row r="14" spans="1:10" x14ac:dyDescent="0.4">
      <c r="A14" s="14" t="s">
        <v>0</v>
      </c>
      <c r="B14" s="14" t="s">
        <v>48</v>
      </c>
      <c r="C14" s="70"/>
      <c r="D14" s="54"/>
      <c r="E14" s="54"/>
      <c r="F14" s="54"/>
      <c r="G14" s="54"/>
      <c r="H14" s="54"/>
      <c r="I14" s="54"/>
      <c r="J14" s="39" t="e">
        <f t="shared" si="0"/>
        <v>#N/A</v>
      </c>
    </row>
    <row r="15" spans="1:10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35" x14ac:dyDescent="0.5">
      <c r="A16" s="33" t="s">
        <v>55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4">
      <c r="A17" s="14" t="e">
        <f t="shared" ref="A17:I17" si="1">INDEX(A$5:A$14,MATCH(1,$J$5:$J$14,0))</f>
        <v>#N/A</v>
      </c>
      <c r="B17" s="14" t="e">
        <f t="shared" si="1"/>
        <v>#N/A</v>
      </c>
      <c r="C17" s="47" t="e">
        <f t="shared" si="1"/>
        <v>#N/A</v>
      </c>
      <c r="D17" s="34" t="e">
        <f t="shared" si="1"/>
        <v>#N/A</v>
      </c>
      <c r="E17" s="34" t="e">
        <f t="shared" si="1"/>
        <v>#N/A</v>
      </c>
      <c r="F17" s="34" t="e">
        <f t="shared" si="1"/>
        <v>#N/A</v>
      </c>
      <c r="G17" s="34" t="e">
        <f t="shared" si="1"/>
        <v>#N/A</v>
      </c>
      <c r="H17" s="34" t="e">
        <f t="shared" si="1"/>
        <v>#N/A</v>
      </c>
      <c r="I17" s="35" t="e">
        <f t="shared" si="1"/>
        <v>#N/A</v>
      </c>
      <c r="J17" s="13"/>
    </row>
    <row r="18" spans="1:10" x14ac:dyDescent="0.4">
      <c r="A18" s="14" t="e">
        <f t="shared" ref="A18:I18" si="2">INDEX(A$5:A$14,MATCH(2,$J$5:$J$14,0))</f>
        <v>#N/A</v>
      </c>
      <c r="B18" s="14" t="e">
        <f t="shared" si="2"/>
        <v>#N/A</v>
      </c>
      <c r="C18" s="48" t="e">
        <f t="shared" si="2"/>
        <v>#N/A</v>
      </c>
      <c r="D18" s="36" t="e">
        <f t="shared" si="2"/>
        <v>#N/A</v>
      </c>
      <c r="E18" s="36" t="e">
        <f t="shared" si="2"/>
        <v>#N/A</v>
      </c>
      <c r="F18" s="36" t="e">
        <f t="shared" si="2"/>
        <v>#N/A</v>
      </c>
      <c r="G18" s="36" t="e">
        <f t="shared" si="2"/>
        <v>#N/A</v>
      </c>
      <c r="H18" s="36" t="e">
        <f t="shared" si="2"/>
        <v>#N/A</v>
      </c>
      <c r="I18" s="37" t="e">
        <f t="shared" si="2"/>
        <v>#N/A</v>
      </c>
      <c r="J18" s="13"/>
    </row>
    <row r="19" spans="1:10" x14ac:dyDescent="0.4">
      <c r="A19" s="14" t="e">
        <f t="shared" ref="A19:I19" si="3">INDEX(A$5:A$14,MATCH(3,$J$5:$J$14,0))</f>
        <v>#N/A</v>
      </c>
      <c r="B19" s="14" t="e">
        <f t="shared" si="3"/>
        <v>#N/A</v>
      </c>
      <c r="C19" s="48" t="e">
        <f t="shared" si="3"/>
        <v>#N/A</v>
      </c>
      <c r="D19" s="36" t="e">
        <f t="shared" si="3"/>
        <v>#N/A</v>
      </c>
      <c r="E19" s="36" t="e">
        <f t="shared" si="3"/>
        <v>#N/A</v>
      </c>
      <c r="F19" s="36" t="e">
        <f t="shared" si="3"/>
        <v>#N/A</v>
      </c>
      <c r="G19" s="36" t="e">
        <f t="shared" si="3"/>
        <v>#N/A</v>
      </c>
      <c r="H19" s="36" t="e">
        <f t="shared" si="3"/>
        <v>#N/A</v>
      </c>
      <c r="I19" s="37" t="e">
        <f t="shared" si="3"/>
        <v>#N/A</v>
      </c>
      <c r="J19" s="13"/>
    </row>
    <row r="20" spans="1:10" x14ac:dyDescent="0.4">
      <c r="A20" s="14" t="e">
        <f t="shared" ref="A20:I20" si="4">INDEX(A$5:A$14,MATCH(4,$J$5:$J$14,0))</f>
        <v>#N/A</v>
      </c>
      <c r="B20" s="14" t="e">
        <f t="shared" si="4"/>
        <v>#N/A</v>
      </c>
      <c r="C20" s="48" t="e">
        <f t="shared" si="4"/>
        <v>#N/A</v>
      </c>
      <c r="D20" s="36" t="e">
        <f t="shared" si="4"/>
        <v>#N/A</v>
      </c>
      <c r="E20" s="36" t="e">
        <f t="shared" si="4"/>
        <v>#N/A</v>
      </c>
      <c r="F20" s="36" t="e">
        <f t="shared" si="4"/>
        <v>#N/A</v>
      </c>
      <c r="G20" s="36" t="e">
        <f t="shared" si="4"/>
        <v>#N/A</v>
      </c>
      <c r="H20" s="36" t="e">
        <f t="shared" si="4"/>
        <v>#N/A</v>
      </c>
      <c r="I20" s="37" t="e">
        <f t="shared" si="4"/>
        <v>#N/A</v>
      </c>
      <c r="J20" s="13"/>
    </row>
    <row r="21" spans="1:10" x14ac:dyDescent="0.4">
      <c r="A21" s="14" t="e">
        <f t="shared" ref="A21:I21" si="5">INDEX(A$5:A$14,MATCH(5,$J$5:$J$14,0))</f>
        <v>#N/A</v>
      </c>
      <c r="B21" s="14" t="e">
        <f t="shared" si="5"/>
        <v>#N/A</v>
      </c>
      <c r="C21" s="48" t="e">
        <f t="shared" si="5"/>
        <v>#N/A</v>
      </c>
      <c r="D21" s="36" t="e">
        <f t="shared" si="5"/>
        <v>#N/A</v>
      </c>
      <c r="E21" s="36" t="e">
        <f t="shared" si="5"/>
        <v>#N/A</v>
      </c>
      <c r="F21" s="36" t="e">
        <f t="shared" si="5"/>
        <v>#N/A</v>
      </c>
      <c r="G21" s="36" t="e">
        <f t="shared" si="5"/>
        <v>#N/A</v>
      </c>
      <c r="H21" s="36" t="e">
        <f t="shared" si="5"/>
        <v>#N/A</v>
      </c>
      <c r="I21" s="37" t="e">
        <f t="shared" si="5"/>
        <v>#N/A</v>
      </c>
      <c r="J21" s="13"/>
    </row>
    <row r="22" spans="1:10" x14ac:dyDescent="0.4">
      <c r="A22" s="14" t="e">
        <f t="shared" ref="A22:I22" si="6">INDEX(A$5:A$14,MATCH(6,$J$5:$J$14,0))</f>
        <v>#N/A</v>
      </c>
      <c r="B22" s="14" t="e">
        <f t="shared" si="6"/>
        <v>#N/A</v>
      </c>
      <c r="C22" s="48" t="e">
        <f t="shared" si="6"/>
        <v>#N/A</v>
      </c>
      <c r="D22" s="36" t="e">
        <f t="shared" si="6"/>
        <v>#N/A</v>
      </c>
      <c r="E22" s="36" t="e">
        <f t="shared" si="6"/>
        <v>#N/A</v>
      </c>
      <c r="F22" s="36" t="e">
        <f t="shared" si="6"/>
        <v>#N/A</v>
      </c>
      <c r="G22" s="36" t="e">
        <f t="shared" si="6"/>
        <v>#N/A</v>
      </c>
      <c r="H22" s="36" t="e">
        <f t="shared" si="6"/>
        <v>#N/A</v>
      </c>
      <c r="I22" s="37" t="e">
        <f t="shared" si="6"/>
        <v>#N/A</v>
      </c>
      <c r="J22" s="13"/>
    </row>
    <row r="23" spans="1:10" x14ac:dyDescent="0.4">
      <c r="A23" s="14" t="e">
        <f t="shared" ref="A23:I23" si="7">INDEX(A$5:A$14,MATCH(7,$J$5:$J$14,0))</f>
        <v>#N/A</v>
      </c>
      <c r="B23" s="14" t="e">
        <f t="shared" si="7"/>
        <v>#N/A</v>
      </c>
      <c r="C23" s="48" t="e">
        <f t="shared" si="7"/>
        <v>#N/A</v>
      </c>
      <c r="D23" s="36" t="e">
        <f t="shared" si="7"/>
        <v>#N/A</v>
      </c>
      <c r="E23" s="36" t="e">
        <f t="shared" si="7"/>
        <v>#N/A</v>
      </c>
      <c r="F23" s="36" t="e">
        <f t="shared" si="7"/>
        <v>#N/A</v>
      </c>
      <c r="G23" s="36" t="e">
        <f t="shared" si="7"/>
        <v>#N/A</v>
      </c>
      <c r="H23" s="36" t="e">
        <f t="shared" si="7"/>
        <v>#N/A</v>
      </c>
      <c r="I23" s="37" t="e">
        <f t="shared" si="7"/>
        <v>#N/A</v>
      </c>
      <c r="J23" s="13"/>
    </row>
    <row r="24" spans="1:10" x14ac:dyDescent="0.4">
      <c r="A24" s="14" t="e">
        <f t="shared" ref="A24:I24" si="8">INDEX(A$5:A$14,MATCH(8,$J$5:$J$14,0))</f>
        <v>#N/A</v>
      </c>
      <c r="B24" s="14" t="e">
        <f t="shared" si="8"/>
        <v>#N/A</v>
      </c>
      <c r="C24" s="48" t="e">
        <f t="shared" si="8"/>
        <v>#N/A</v>
      </c>
      <c r="D24" s="36" t="e">
        <f t="shared" si="8"/>
        <v>#N/A</v>
      </c>
      <c r="E24" s="36" t="e">
        <f t="shared" si="8"/>
        <v>#N/A</v>
      </c>
      <c r="F24" s="36" t="e">
        <f t="shared" si="8"/>
        <v>#N/A</v>
      </c>
      <c r="G24" s="36" t="e">
        <f t="shared" si="8"/>
        <v>#N/A</v>
      </c>
      <c r="H24" s="36" t="e">
        <f t="shared" si="8"/>
        <v>#N/A</v>
      </c>
      <c r="I24" s="37" t="e">
        <f t="shared" si="8"/>
        <v>#N/A</v>
      </c>
      <c r="J24" s="13"/>
    </row>
    <row r="25" spans="1:10" x14ac:dyDescent="0.4">
      <c r="A25" s="14" t="e">
        <f t="shared" ref="A25:I25" si="9">INDEX(A$5:A$14,MATCH(9,$J$5:$J$14,0))</f>
        <v>#N/A</v>
      </c>
      <c r="B25" s="14" t="e">
        <f t="shared" si="9"/>
        <v>#N/A</v>
      </c>
      <c r="C25" s="48" t="e">
        <f t="shared" si="9"/>
        <v>#N/A</v>
      </c>
      <c r="D25" s="36" t="e">
        <f t="shared" si="9"/>
        <v>#N/A</v>
      </c>
      <c r="E25" s="36" t="e">
        <f t="shared" si="9"/>
        <v>#N/A</v>
      </c>
      <c r="F25" s="36" t="e">
        <f t="shared" si="9"/>
        <v>#N/A</v>
      </c>
      <c r="G25" s="36" t="e">
        <f t="shared" si="9"/>
        <v>#N/A</v>
      </c>
      <c r="H25" s="36" t="e">
        <f t="shared" si="9"/>
        <v>#N/A</v>
      </c>
      <c r="I25" s="37" t="e">
        <f t="shared" si="9"/>
        <v>#N/A</v>
      </c>
      <c r="J25" s="13"/>
    </row>
    <row r="26" spans="1:10" x14ac:dyDescent="0.4">
      <c r="A26" s="14" t="e">
        <f t="shared" ref="A26:I26" si="10">INDEX(A$5:A$14,MATCH(10,$J$5:$J$14,0))</f>
        <v>#N/A</v>
      </c>
      <c r="B26" s="14" t="e">
        <f t="shared" si="10"/>
        <v>#N/A</v>
      </c>
      <c r="C26" s="49" t="e">
        <f t="shared" si="10"/>
        <v>#N/A</v>
      </c>
      <c r="D26" s="38" t="e">
        <f t="shared" si="10"/>
        <v>#N/A</v>
      </c>
      <c r="E26" s="38" t="e">
        <f t="shared" si="10"/>
        <v>#N/A</v>
      </c>
      <c r="F26" s="38" t="e">
        <f t="shared" si="10"/>
        <v>#N/A</v>
      </c>
      <c r="G26" s="38" t="e">
        <f t="shared" si="10"/>
        <v>#N/A</v>
      </c>
      <c r="H26" s="38" t="e">
        <f t="shared" si="10"/>
        <v>#N/A</v>
      </c>
      <c r="I26" s="39" t="e">
        <f t="shared" si="10"/>
        <v>#N/A</v>
      </c>
      <c r="J26" s="13"/>
    </row>
  </sheetData>
  <mergeCells count="4">
    <mergeCell ref="J3:J4"/>
    <mergeCell ref="C3:C4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</vt:vector>
  </HeadingPairs>
  <TitlesOfParts>
    <vt:vector size="8" baseType="lpstr">
      <vt:lpstr>Title Sheet</vt:lpstr>
      <vt:lpstr>Inputs 1</vt:lpstr>
      <vt:lpstr>Inputs 2</vt:lpstr>
      <vt:lpstr>Quit Calcs</vt:lpstr>
      <vt:lpstr>Costs and Effects</vt:lpstr>
      <vt:lpstr>CEA</vt:lpstr>
      <vt:lpstr>Dist Tab</vt:lpstr>
      <vt:lpstr>Dist Fig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Love-Koh</dc:creator>
  <cp:lastModifiedBy>Richard</cp:lastModifiedBy>
  <dcterms:created xsi:type="dcterms:W3CDTF">2018-02-01T16:52:44Z</dcterms:created>
  <dcterms:modified xsi:type="dcterms:W3CDTF">2019-12-03T00:02:15Z</dcterms:modified>
</cp:coreProperties>
</file>